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7320" tabRatio="601" activeTab="4"/>
  </bookViews>
  <sheets>
    <sheet name="IS" sheetId="1" r:id="rId1"/>
    <sheet name="BS" sheetId="2" r:id="rId2"/>
    <sheet name="SCE" sheetId="3" r:id="rId3"/>
    <sheet name="CFS " sheetId="4" r:id="rId4"/>
    <sheet name="Exp Note " sheetId="5" r:id="rId5"/>
  </sheets>
  <definedNames>
    <definedName name="_xlnm.Print_Area" localSheetId="1">'BS'!$A$1:$F$58</definedName>
    <definedName name="_xlnm.Print_Area" localSheetId="3">'CFS '!$A$1:$G$65</definedName>
    <definedName name="_xlnm.Print_Area" localSheetId="4">'Exp Note '!$A$1:$O$316</definedName>
    <definedName name="_xlnm.Print_Area" localSheetId="0">'IS'!$A$1:$H$57</definedName>
    <definedName name="_xlnm.Print_Area" localSheetId="2">'SCE'!$A$1:$M$42</definedName>
    <definedName name="_xlnm.Print_Titles" localSheetId="4">'Exp Note '!$1:$4</definedName>
  </definedNames>
  <calcPr fullCalcOnLoad="1"/>
</workbook>
</file>

<file path=xl/sharedStrings.xml><?xml version="1.0" encoding="utf-8"?>
<sst xmlns="http://schemas.openxmlformats.org/spreadsheetml/2006/main" count="543" uniqueCount="361">
  <si>
    <t>The Company's operation was not materially affected by seasonal demand.</t>
  </si>
  <si>
    <t>Taxation</t>
  </si>
  <si>
    <t>Current Liabilities</t>
  </si>
  <si>
    <t>Current</t>
  </si>
  <si>
    <t>Dividend</t>
  </si>
  <si>
    <t>Revenue</t>
  </si>
  <si>
    <t>Finance cost</t>
  </si>
  <si>
    <t>Inventories</t>
  </si>
  <si>
    <t>There were no financial instruments with off balance sheet risk at the date of the report.</t>
  </si>
  <si>
    <t>Quarter</t>
  </si>
  <si>
    <t>RM'000</t>
  </si>
  <si>
    <t>RM '000</t>
  </si>
  <si>
    <t>Current Assets</t>
  </si>
  <si>
    <t>Shareholders' Funds</t>
  </si>
  <si>
    <t>Share Capital</t>
  </si>
  <si>
    <t xml:space="preserve">          Cumulative Quarter</t>
  </si>
  <si>
    <t xml:space="preserve">             Individual Quarter</t>
  </si>
  <si>
    <t>Current Year Provision</t>
  </si>
  <si>
    <t>Deferred Tax</t>
  </si>
  <si>
    <t>Total Purchases</t>
  </si>
  <si>
    <t>Contingent Liabilities</t>
  </si>
  <si>
    <t>Not applicable</t>
  </si>
  <si>
    <t>TOO YET LAN</t>
  </si>
  <si>
    <t>Secretary</t>
  </si>
  <si>
    <t>BY ORDER OF THE BOARD</t>
  </si>
  <si>
    <t xml:space="preserve"> </t>
  </si>
  <si>
    <t>Sale of Unquoted Investments and/or Properties</t>
  </si>
  <si>
    <t>Effect of Changes in the Composition of the Group</t>
  </si>
  <si>
    <t>Group Borrowings and Debt Securities</t>
  </si>
  <si>
    <t>Material Subsequent Events</t>
  </si>
  <si>
    <t>Seasonality or Cyclicality of Operations</t>
  </si>
  <si>
    <t>a.</t>
  </si>
  <si>
    <t>b.</t>
  </si>
  <si>
    <t>The Company</t>
  </si>
  <si>
    <t>The Group</t>
  </si>
  <si>
    <t>-</t>
  </si>
  <si>
    <t xml:space="preserve">Financial </t>
  </si>
  <si>
    <t>Year ended</t>
  </si>
  <si>
    <t>Ended</t>
  </si>
  <si>
    <t>Status on Utilisation of Proceeds</t>
  </si>
  <si>
    <t>Working Capital</t>
  </si>
  <si>
    <t>Utilisation As Approved</t>
  </si>
  <si>
    <t>Investment in Group's computerisation</t>
  </si>
  <si>
    <t>Fund raising expenses</t>
  </si>
  <si>
    <t>Total</t>
  </si>
  <si>
    <t>i.</t>
  </si>
  <si>
    <t>ii.</t>
  </si>
  <si>
    <t>iii.</t>
  </si>
  <si>
    <t>Operating Expenses</t>
  </si>
  <si>
    <t xml:space="preserve">Balance Unutilised </t>
  </si>
  <si>
    <t>Advertising and promotions</t>
  </si>
  <si>
    <t>Status of Corporate Proposals</t>
  </si>
  <si>
    <t>Prospects</t>
  </si>
  <si>
    <t xml:space="preserve">Other Operating Income </t>
  </si>
  <si>
    <t>Investing Results</t>
  </si>
  <si>
    <t xml:space="preserve">(a)  Basic </t>
  </si>
  <si>
    <t>Property, Plant and Equipment</t>
  </si>
  <si>
    <t>Receivables</t>
  </si>
  <si>
    <t>Cash &amp; Cash Equivalents</t>
  </si>
  <si>
    <t>Payables</t>
  </si>
  <si>
    <t>Long Term Liabilities</t>
  </si>
  <si>
    <t>Other Deferred Liabilities</t>
  </si>
  <si>
    <t>Adjustment for non-cash flow:</t>
  </si>
  <si>
    <t>Non-cash items</t>
  </si>
  <si>
    <t>Non-operating items</t>
  </si>
  <si>
    <t>Changes in working capital</t>
  </si>
  <si>
    <t>Net Change in current assets</t>
  </si>
  <si>
    <t>Net Change in current liabilities</t>
  </si>
  <si>
    <t>Other investments</t>
  </si>
  <si>
    <t>Share</t>
  </si>
  <si>
    <t>Capital</t>
  </si>
  <si>
    <t>Reserve</t>
  </si>
  <si>
    <t>Items affecting Assets, Liabilities, Equity, Net Income or Cash Flows</t>
  </si>
  <si>
    <t>Change in Estimates</t>
  </si>
  <si>
    <t>Issuance, Cancellations, Repurchases, Resale and Repayments of Debt and Equity Securities</t>
  </si>
  <si>
    <t>Dividends Paid</t>
  </si>
  <si>
    <t>Inter-segment sales</t>
  </si>
  <si>
    <t>External sales</t>
  </si>
  <si>
    <t>Total revenue</t>
  </si>
  <si>
    <t>Unallocated corporate expense</t>
  </si>
  <si>
    <t>Interest expense</t>
  </si>
  <si>
    <t>Interest income</t>
  </si>
  <si>
    <t>Income taxes</t>
  </si>
  <si>
    <t>Selected Explanatory Notes pursuant to Appendix 9B of the Listing Requirements</t>
  </si>
  <si>
    <t>Total Sales Proceeds</t>
  </si>
  <si>
    <t>Particulars on Quoted Securities</t>
  </si>
  <si>
    <t xml:space="preserve">Purchase Consideration and Sales Proceeds </t>
  </si>
  <si>
    <t>Investments in quoted securities as at the reporting period:</t>
  </si>
  <si>
    <t>At Cost</t>
  </si>
  <si>
    <t>At Carrying value / Book value</t>
  </si>
  <si>
    <t xml:space="preserve">At Market value </t>
  </si>
  <si>
    <t xml:space="preserve">  </t>
  </si>
  <si>
    <t>attributable</t>
  </si>
  <si>
    <t xml:space="preserve"> to Capital</t>
  </si>
  <si>
    <t>QUARTERLY REPORT ON CONSOLIDATED RESULTS</t>
  </si>
  <si>
    <t>Corresponding</t>
  </si>
  <si>
    <t>CONDENSED CONSOLIDATED INCOME STATEMENTS</t>
  </si>
  <si>
    <t>CONDENSED CONSOLIDATED BALANCE SHEETS</t>
  </si>
  <si>
    <t xml:space="preserve">Net Current Assets </t>
  </si>
  <si>
    <t xml:space="preserve">(The Condensed Consolidated Balance Sheets should be read in conjunction with </t>
  </si>
  <si>
    <t>(The Condensed Consolidated Income Statements should be read in conjunction with</t>
  </si>
  <si>
    <t>CONDENSED CONSOLIDATED CASH FLOW STATEMENTS</t>
  </si>
  <si>
    <t>Cash Flows From Operating Activities</t>
  </si>
  <si>
    <t>Cash Flows From Investing Activities</t>
  </si>
  <si>
    <t>(The Condensed Consolidated Cash Flow Statements should be read in conjunction</t>
  </si>
  <si>
    <t>CONDENSED CONSOLIDATED STATEMENT OF CHANGES IN EQUITY</t>
  </si>
  <si>
    <t>Declaration of Audit Qualification</t>
  </si>
  <si>
    <t>Accounting Policies and Methods of Computation</t>
  </si>
  <si>
    <t>Valuation of Property, Plant and Equipment Brought Forward</t>
  </si>
  <si>
    <t>Review of the Performance of the Company and Group</t>
  </si>
  <si>
    <t xml:space="preserve">Breakdown of Tax Charge and Explanation on Variance Between Effective and Statutory Tax Rate </t>
  </si>
  <si>
    <t>Changes in Contingent Liabilities or Contingent Assets</t>
  </si>
  <si>
    <t>Contingent Assets</t>
  </si>
  <si>
    <t xml:space="preserve">Summary of Off Balance Sheet Financial Instruments </t>
  </si>
  <si>
    <t xml:space="preserve">Changes in Material Litigation </t>
  </si>
  <si>
    <t>Explanatory Note for Any Shortfall in Profit Guarantee</t>
  </si>
  <si>
    <t>Segment Revenue and Segment Result By Business Segments</t>
  </si>
  <si>
    <t>Revenue (RM '000)</t>
  </si>
  <si>
    <t>Results (RM '000)</t>
  </si>
  <si>
    <t>Eliminations</t>
  </si>
  <si>
    <t>Consolidated</t>
  </si>
  <si>
    <t>Depreciation</t>
  </si>
  <si>
    <t>Interest Received</t>
  </si>
  <si>
    <t>Cash used in operations</t>
  </si>
  <si>
    <t>Taxes paid</t>
  </si>
  <si>
    <t xml:space="preserve">Explanatory Note for Variance of Actual Profit After Tax and Minority Interest and Profit </t>
  </si>
  <si>
    <t>Forecast After Tax and Minority Interest</t>
  </si>
  <si>
    <t>(The figures have not been audited)</t>
  </si>
  <si>
    <r>
      <t xml:space="preserve">I-BERHAD </t>
    </r>
    <r>
      <rPr>
        <sz val="9"/>
        <rFont val="Arial"/>
        <family val="2"/>
      </rPr>
      <t>(7029-H)</t>
    </r>
  </si>
  <si>
    <t>Turnover</t>
  </si>
  <si>
    <t>Quarter Ended</t>
  </si>
  <si>
    <t xml:space="preserve">Quarter </t>
  </si>
  <si>
    <t>Movements during the period  (cumulative)</t>
  </si>
  <si>
    <t>The I-Berhad Executive Share Option Scheme ("ESOS") for the benefit of eligible executives including</t>
  </si>
  <si>
    <t xml:space="preserve">5% Irredeemable Convertible Unsecured Loan Stocks 2002/2007 </t>
  </si>
  <si>
    <t>ESOS Granted and Exercised</t>
  </si>
  <si>
    <t>No of Options</t>
  </si>
  <si>
    <t xml:space="preserve">Exercised </t>
  </si>
  <si>
    <t xml:space="preserve">Granted </t>
  </si>
  <si>
    <t>Loss</t>
  </si>
  <si>
    <t>Adjusted profit attributable to ordinary shares</t>
  </si>
  <si>
    <t>Bank guarantees given to third parties in respect of services</t>
  </si>
  <si>
    <t>rendered to subsidiaries</t>
  </si>
  <si>
    <t>Guarantee given to a financial institution in respect of credit</t>
  </si>
  <si>
    <t>facilities granted to a subsidiary</t>
  </si>
  <si>
    <t xml:space="preserve">Guarantee given to a third party in respect of services rendered </t>
  </si>
  <si>
    <t>to a subsidiary</t>
  </si>
  <si>
    <t xml:space="preserve">Original Amount As Approved </t>
  </si>
  <si>
    <t xml:space="preserve">Revised Amount As Approved </t>
  </si>
  <si>
    <t>Replacement, upgrading and expansion</t>
  </si>
  <si>
    <t>of existing manufacturing facilities</t>
  </si>
  <si>
    <t>Investment in research and development</t>
  </si>
  <si>
    <t>centre</t>
  </si>
  <si>
    <t xml:space="preserve">Expansion and improvement in the </t>
  </si>
  <si>
    <t xml:space="preserve">marketing network, setting up of new </t>
  </si>
  <si>
    <t>sales and service outlet and showroom</t>
  </si>
  <si>
    <t>in Malaysia</t>
  </si>
  <si>
    <t>ICULS</t>
  </si>
  <si>
    <t xml:space="preserve">Accumulated </t>
  </si>
  <si>
    <t>Cash Flows From Financing Activities</t>
  </si>
  <si>
    <t>Interest on ICULS</t>
  </si>
  <si>
    <t xml:space="preserve">Adjustment for interest on ICULS </t>
  </si>
  <si>
    <t>Dividend Paid</t>
  </si>
  <si>
    <t>Proceeds from issuance of shares</t>
  </si>
  <si>
    <t>Number of ordinary shares in issue  ('000)</t>
  </si>
  <si>
    <t xml:space="preserve">(The Condensed Consolidated Statement of Changes in Equity should be read in conjunction with the </t>
  </si>
  <si>
    <t>At 1 January 2004</t>
  </si>
  <si>
    <t>Cash &amp; Cash Equivalents at end of the period</t>
  </si>
  <si>
    <t>Cash &amp; Cash Equivalents at beginning of period</t>
  </si>
  <si>
    <t>Note 1:</t>
  </si>
  <si>
    <t xml:space="preserve">Reserves </t>
  </si>
  <si>
    <t>Net cash generated from investing activities</t>
  </si>
  <si>
    <t>Loss before taxation</t>
  </si>
  <si>
    <t>Diluted</t>
  </si>
  <si>
    <t>Basic loss per share (sen)</t>
  </si>
  <si>
    <t xml:space="preserve">Realisation of revaluation reserve </t>
  </si>
  <si>
    <t xml:space="preserve">Net Loss before exceptional items </t>
  </si>
  <si>
    <t>After exceptional items</t>
  </si>
  <si>
    <t>Total cash flows</t>
  </si>
  <si>
    <t>Cash flows from financing activities</t>
  </si>
  <si>
    <t>Cash flows from investing activities</t>
  </si>
  <si>
    <t>Cash flows from operating activities</t>
  </si>
  <si>
    <t>Closure cost of discontinued operations</t>
  </si>
  <si>
    <t>Continuing operations</t>
  </si>
  <si>
    <t>Discontinuing operations</t>
  </si>
  <si>
    <t>Profit before taxation</t>
  </si>
  <si>
    <t>Operating loss before changes in working capital</t>
  </si>
  <si>
    <t>Net cash used in financing activities</t>
  </si>
  <si>
    <t>Warranty Paid</t>
  </si>
  <si>
    <t>Marketable Securities</t>
  </si>
  <si>
    <t>Treasury</t>
  </si>
  <si>
    <t>Shares</t>
  </si>
  <si>
    <t xml:space="preserve">There are no items affecting assets, liabilities, equity, net income or cash flows that are unusual because of </t>
  </si>
  <si>
    <t>year which have a material effect in the current interim period.</t>
  </si>
  <si>
    <t xml:space="preserve">There are no changes in estimates reported in prior interim periods of the current financial year or prior financial </t>
  </si>
  <si>
    <t xml:space="preserve">There were no material events subsequent to the end of the interim period that have not been reflected in the </t>
  </si>
  <si>
    <t>financial statements for the interim period.</t>
  </si>
  <si>
    <t>There were no contingent assets as at the end of the current quarter or last annual balance sheet date.</t>
  </si>
  <si>
    <t xml:space="preserve">During the current financial year-to-date, the Company bought back its issued shares from the </t>
  </si>
  <si>
    <t>open market as follows:-</t>
  </si>
  <si>
    <t xml:space="preserve">Total </t>
  </si>
  <si>
    <t xml:space="preserve">No of </t>
  </si>
  <si>
    <t>Highest</t>
  </si>
  <si>
    <t>Lowest</t>
  </si>
  <si>
    <t>Month</t>
  </si>
  <si>
    <t>Price</t>
  </si>
  <si>
    <t>#  Inclusive of commission, stamp duty and other charges</t>
  </si>
  <si>
    <t>All the above shares were being held and retained as treasury shares as defined under Section  67A of the</t>
  </si>
  <si>
    <t xml:space="preserve">Save as disclosed below, there were no issuance or repayment of debt and equity securities for the current </t>
  </si>
  <si>
    <t>financial year to date.</t>
  </si>
  <si>
    <t>Share Buy-backs, share cancellations and sale of treasury shares</t>
  </si>
  <si>
    <t xml:space="preserve">Average </t>
  </si>
  <si>
    <t>sum of RM1.28m from fund raising expenses previously approved to working capital.</t>
  </si>
  <si>
    <t>Weighted number of ordinary shares in issue  ('000)</t>
  </si>
  <si>
    <t>Treasury Shares</t>
  </si>
  <si>
    <t>Profit/(Loss) before taxation</t>
  </si>
  <si>
    <t>Treasury Shares, at cost</t>
  </si>
  <si>
    <t>Total Profit on Disposal</t>
  </si>
  <si>
    <t xml:space="preserve">Basic  </t>
  </si>
  <si>
    <t xml:space="preserve"> the Annual Financial Report for the year ended 31 December 2004) </t>
  </si>
  <si>
    <t>the Annual Financial Report for the year ended 31 December 2004)</t>
  </si>
  <si>
    <t>At 1 January 2005</t>
  </si>
  <si>
    <t>Annual Financial Report for the year ended 31 December 2004)</t>
  </si>
  <si>
    <t>The financial statements for the year ended 31 December 2004 was not qualified.</t>
  </si>
  <si>
    <t>As at 1 January 2005</t>
  </si>
  <si>
    <t>For the current quarter and financial year to date, the Group has a lower effective tax rate against the statutory</t>
  </si>
  <si>
    <t>rate due to utilisation of unabsorbed business lossess and capital allowances.</t>
  </si>
  <si>
    <t>Net profit for the period</t>
  </si>
  <si>
    <t xml:space="preserve"> with the Annual Financial Report for the year ended 31 December 2004)</t>
  </si>
  <si>
    <t>Operating profit before changes in working capital</t>
  </si>
  <si>
    <t>Profit/(Loss) from Operations</t>
  </si>
  <si>
    <t>Trading</t>
  </si>
  <si>
    <t>Marketing</t>
  </si>
  <si>
    <t>&amp; Retail</t>
  </si>
  <si>
    <t>Operating profit</t>
  </si>
  <si>
    <t>Net Increase/(Decrease) in Cash &amp; Cash Equivalents</t>
  </si>
  <si>
    <t>Net cash generated from/(used in) operating activities</t>
  </si>
  <si>
    <t>RM</t>
  </si>
  <si>
    <t>Imports</t>
  </si>
  <si>
    <t>&amp; Exports</t>
  </si>
  <si>
    <t>Note:</t>
  </si>
  <si>
    <t>Earnings/(Loss) Per Share (sen)</t>
  </si>
  <si>
    <t xml:space="preserve">The interim financial statements has been prepared in accordance with Financial Reporting Standards (“FRS”)  </t>
  </si>
  <si>
    <t xml:space="preserve">Securities Berhad. The same accounting policies and methods of computation are followed in the interim financial </t>
  </si>
  <si>
    <t>statements as compared with the annual financial statements for the year ended 31 December 2004.</t>
  </si>
  <si>
    <t>Basic earnings per share (sen)</t>
  </si>
  <si>
    <t xml:space="preserve">No. 134, Interim Financial Reporting and Chapter 9, Part K of the Listing Requirements of Bursa Malaysia </t>
  </si>
  <si>
    <t>Selected Explanatory Notes pursuant to Para 16, FRS No. 134, Interim Financial Reporting:</t>
  </si>
  <si>
    <t>Real Property Gain Tax</t>
  </si>
  <si>
    <t>There were no sale of unquoted investments and/or properties for the current quarter and financial year-to-date</t>
  </si>
  <si>
    <t>Profit attributable to ordinary shares</t>
  </si>
  <si>
    <t>Retirement benefits</t>
  </si>
  <si>
    <t>Interest Paid</t>
  </si>
  <si>
    <t>Gain on disposal of property, plant &amp; equipment</t>
  </si>
  <si>
    <t>Proceeds from disposal of property, plant &amp; equipment</t>
  </si>
  <si>
    <t xml:space="preserve">(b)  Fully diluted </t>
  </si>
  <si>
    <t>On 18 November 2002, the Securities Commission approved the Company's application to reallocate the</t>
  </si>
  <si>
    <t xml:space="preserve">Consideration </t>
  </si>
  <si>
    <t>Paid #</t>
  </si>
  <si>
    <t>leasehold land</t>
  </si>
  <si>
    <t>Gain from disposal of</t>
  </si>
  <si>
    <t>Continuing Operations:</t>
  </si>
  <si>
    <t>Gain on disposal of plant &amp; equipment</t>
  </si>
  <si>
    <t>Property Development Costs</t>
  </si>
  <si>
    <t>Final dividend for the financial year ended 31 Dec 2003</t>
  </si>
  <si>
    <t>Final dividend for the financial year ended 31 Dec 2004</t>
  </si>
  <si>
    <t>cancelled during the current quarter.</t>
  </si>
  <si>
    <t>annual financial statements.</t>
  </si>
  <si>
    <t xml:space="preserve">There were no changes in the composition of the Group during the interim period, including business combinations,  </t>
  </si>
  <si>
    <t>Comment on the Profit Before Taxation for the Quarter Reported against the Second Quarter 2005</t>
  </si>
  <si>
    <t xml:space="preserve">* The fully diluted earnings/(loss) per share are equivalent to the basic earnings/(loss) per share as the effects </t>
  </si>
  <si>
    <t xml:space="preserve">   arising from the assumed conversion of the Executive Share Option (ESOS) and Irredeemable Convertible </t>
  </si>
  <si>
    <t xml:space="preserve">   Unsecured Loan Stocks (ICULS) are antidilutive.</t>
  </si>
  <si>
    <t xml:space="preserve">The effects on the basic earnings per share for the current quarter and year to date arising from the assumed  </t>
  </si>
  <si>
    <t xml:space="preserve">conversion of the Executive Share Option (ESOS) and Irredeemable Convertible Unsecured Loan Stocks (ICULS)  </t>
  </si>
  <si>
    <t>are anti-dilutive.</t>
  </si>
  <si>
    <t>Net profit/(Loss)</t>
  </si>
  <si>
    <t xml:space="preserve">Profit/(Loss) from operations </t>
  </si>
  <si>
    <t>before gain from disposal</t>
  </si>
  <si>
    <t>of leasehold land</t>
  </si>
  <si>
    <t>Profit/(Loss) from operations</t>
  </si>
  <si>
    <t>Discontinuing Operations:</t>
  </si>
  <si>
    <t>in the forthcoming quarter.</t>
  </si>
  <si>
    <t xml:space="preserve">The performance of the Group's business is expected, barring any unforseen circumstances, to be maintained </t>
  </si>
  <si>
    <t>('000)</t>
  </si>
  <si>
    <t>Others</t>
  </si>
  <si>
    <t>FOR THE FOURTH QUARTER ENDED 31 DECEMBER 2005</t>
  </si>
  <si>
    <t>Financial</t>
  </si>
  <si>
    <t>Year</t>
  </si>
  <si>
    <t>0.43*</t>
  </si>
  <si>
    <t>6.10*</t>
  </si>
  <si>
    <t>(12.68)*</t>
  </si>
  <si>
    <t>(0.46)*</t>
  </si>
  <si>
    <t>Financial year ended 31 December 2005</t>
  </si>
  <si>
    <t>Financial year ended 31 December 2004</t>
  </si>
  <si>
    <t>Financial Year</t>
  </si>
  <si>
    <t>At 31 December 2005</t>
  </si>
  <si>
    <t>At 31 December 2004</t>
  </si>
  <si>
    <t xml:space="preserve">their nature, size or incidence other than the following: </t>
  </si>
  <si>
    <t xml:space="preserve">         .</t>
  </si>
  <si>
    <t xml:space="preserve">The disposal of a piece of leasehold land for a consideration of RM1.31m resulting in a gain of RM1.0m. The    </t>
  </si>
  <si>
    <t xml:space="preserve">transaction was completed on 12 April 2005. </t>
  </si>
  <si>
    <t>The inward remittance of RM0.75m of cash and RM0.24m of Malaysian Treasury Bills arising from the winding</t>
  </si>
  <si>
    <t>As at 31 December 2005</t>
  </si>
  <si>
    <t>No dividend was paid in the current quarter.</t>
  </si>
  <si>
    <t>acquisition or disposal of subsidiaries and long term investments, restructurings and discontinuing operations</t>
  </si>
  <si>
    <t>Ended 31 December</t>
  </si>
  <si>
    <t>Utilisation As at 31/12/05</t>
  </si>
  <si>
    <t>of home appliances products resulting from the closure of its manufacturing operations.</t>
  </si>
  <si>
    <t>following the restructuring of its home appliances division, gain from the disposal of a piece of leasehold land</t>
  </si>
  <si>
    <t>The Group's turnover and profit for the current quarter is lower as compared to the prior quarter is mainly due to</t>
  </si>
  <si>
    <t>other than the disposal of a piece of leasehold land as disclosed in Note 4(a) above.</t>
  </si>
  <si>
    <t>Investments</t>
  </si>
  <si>
    <t>The Group's borrowing and debt securities as at the end of the fourth quarter is as follows:</t>
  </si>
  <si>
    <t>Jan-05 to Sep-05</t>
  </si>
  <si>
    <t xml:space="preserve">Companies Act, 1965. As at 31 December 2005,  the total number of treasury shares were 4,143,800 </t>
  </si>
  <si>
    <t>representing 5.13% of the total paid-up share capital of the Company. None of the treasury shares were sold or</t>
  </si>
  <si>
    <t>Comparatives</t>
  </si>
  <si>
    <t xml:space="preserve">The comparative amounts for continuing operations and discontinuing operatons in the Condensed Consolidated </t>
  </si>
  <si>
    <t>Income Statements and Condensed Consolidated Cash Flow Statements have been reclassified to conform with</t>
  </si>
  <si>
    <t>the Annual Financial Report for the year ended 31 December 2004.</t>
  </si>
  <si>
    <t>Profit/(Loss) from Continuing Operations</t>
  </si>
  <si>
    <t>up of I-Berhad Retirement Scheme on 30 December 2005.</t>
  </si>
  <si>
    <t xml:space="preserve">Executive Directors of the Company and its subsidiaries came into effect on 19 February 2001 for a </t>
  </si>
  <si>
    <t>period of 5 years and had lapsed on 18 February 2006.</t>
  </si>
  <si>
    <t xml:space="preserve">The valuation of property, plant and equipment have been brought forward, without amendment from the previous </t>
  </si>
  <si>
    <t>The decrease in the Group's turnover for the current quarter is due mainly to a decrease in exports.</t>
  </si>
  <si>
    <t>and the inward remittance arising from the winding up of I-Berhad Retirement Scheme .</t>
  </si>
  <si>
    <t>lower sales from exports.</t>
  </si>
  <si>
    <t>Further to the Company's announcement on 19 October 2005 in relation to the proposed joint-venture with</t>
  </si>
  <si>
    <t xml:space="preserve">There were no material litigation pending since the last annual balance sheet date up to the date of this report. </t>
  </si>
  <si>
    <t>Date : 28 February 2006</t>
  </si>
  <si>
    <t>iii. Previous corresponding period: 1.0 sen (gross)</t>
  </si>
  <si>
    <t>iv. The payment  and entitlement date will be announced at a later date.</t>
  </si>
  <si>
    <t xml:space="preserve">b. </t>
  </si>
  <si>
    <t>ordinary shares and Irredeemable Convertible Unsecured Loan Stocks will be made in due course.</t>
  </si>
  <si>
    <t>ii.  Amount per share : 3.0 sen (gross)</t>
  </si>
  <si>
    <t>Total dividend for the current financial year: 3.0 sen (gross)</t>
  </si>
  <si>
    <t>Commission on the proposed joint-venture in due course.</t>
  </si>
  <si>
    <t>An application to the Securities Commission to revise the utilisation of proceeds from the rights issues of</t>
  </si>
  <si>
    <t>Earnings Per Share</t>
  </si>
  <si>
    <t>Net assets per share (RM) (Note 1)</t>
  </si>
  <si>
    <t>number of ordinary shares in issue of 78,403,164 ordinary shares.</t>
  </si>
  <si>
    <t>The net assets per share for 2005 is calculated by dividing the total net assets by the weighted</t>
  </si>
  <si>
    <t>The net assets per share for 2004 is calculated by dividing the total net assets by the weighted</t>
  </si>
  <si>
    <t xml:space="preserve">number of ordinary shares in issue of 80,718,569 ordinary shares. </t>
  </si>
  <si>
    <t xml:space="preserve">Sumurwang Sdn Bhd, a substantial shareholder of I-Berhad, that  will result in I-Berhad Group venturing into </t>
  </si>
  <si>
    <t>property development and management as one of its core business activities, the Company announced on even</t>
  </si>
  <si>
    <t>date that it has signed the joint-venture agreement with Sumurwang Sdn Bhd to develop Phase 1 of I-City Project</t>
  </si>
  <si>
    <t>for construction work, land and property owners, property and complex managers.</t>
  </si>
  <si>
    <t xml:space="preserve">principal activity from provision of services related to the creation of smart homes to property developers, contractors   </t>
  </si>
  <si>
    <t>of leasehold land, the inward remittance arising from the winding up of I-Berhad Retirement Scheme and higher</t>
  </si>
  <si>
    <t>interest income earned.</t>
  </si>
  <si>
    <t>The higher profit before taxation for the current quarter is mainly due to the inward remittance arising from the</t>
  </si>
  <si>
    <t>winding up of I-Berhad Retirement Scheme as disclosed in Note4(b) above.</t>
  </si>
  <si>
    <t>on a 72 acres piece of land on Lot 4598, Section 7, Shah Alam. An application will be made to the Securities</t>
  </si>
  <si>
    <t xml:space="preserve">other than I-City Properties Sdn Bhd, a wholly-owned indirect subsidiary held by I-Silicon Sdn Bhd which changed its  </t>
  </si>
  <si>
    <t xml:space="preserve"> i.  A final tax exempt ordinary dividend of 3.0% has been recommended;</t>
  </si>
  <si>
    <t xml:space="preserve">The decrease in the turnover for the current quarter and financial year is mainly due to a lower sales </t>
  </si>
  <si>
    <t>The higher profit before taxation for the financial year is mainly due to gain from the disposal of a piece</t>
  </si>
  <si>
    <t xml:space="preserve">The increase in the Group's profits for the financial year is due mainly to improved product margins 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</si>
</sst>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_ ;[Red]\-#,##0\ "/>
    <numFmt numFmtId="180" formatCode="0_ ;[Red]\-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"/>
    <numFmt numFmtId="185" formatCode="#,##0.00_ ;[Red]\-#,##0.00\ "/>
    <numFmt numFmtId="186" formatCode="d/m/yy\ "/>
    <numFmt numFmtId="187" formatCode="d/m/yy"/>
    <numFmt numFmtId="188" formatCode="d/m/yyyy"/>
    <numFmt numFmtId="189" formatCode="#,##0.0_);\(#,##0.0\)"/>
    <numFmt numFmtId="190" formatCode="#,##0_ ;\-#,##0\ "/>
    <numFmt numFmtId="191" formatCode="#,##0.0_ ;[Red]\-#,##0.0\ "/>
    <numFmt numFmtId="192" formatCode="_-* #,##0.0_-;\-* #,##0.0_-;_-* &quot;-&quot;??_-;_-@_-"/>
    <numFmt numFmtId="193" formatCode="_-* #,##0_-;\-* #,##0_-;_-* &quot;-&quot;??_-;_-@_-"/>
    <numFmt numFmtId="194" formatCode="d/mm/yyyy"/>
    <numFmt numFmtId="195" formatCode="#,##0.000_);\(#,##0.000\)"/>
    <numFmt numFmtId="196" formatCode="mm/dd/yy"/>
    <numFmt numFmtId="197" formatCode="0.0000"/>
    <numFmt numFmtId="198" formatCode="0.000"/>
    <numFmt numFmtId="199" formatCode="_-* #,##0.000_-;\-* #,##0.000_-;_-* &quot;-&quot;??_-;_-@_-"/>
    <numFmt numFmtId="200" formatCode="_-* #,##0.0000_-;\-* #,##0.0000_-;_-* &quot;-&quot;??_-;_-@_-"/>
    <numFmt numFmtId="201" formatCode="#,##0_ ;\(#,##0\)\ "/>
    <numFmt numFmtId="202" formatCode="mmm\-yyyy"/>
    <numFmt numFmtId="203" formatCode="#,##0;[Red]\(#,##0\)"/>
    <numFmt numFmtId="204" formatCode="#,##0_);[Red]\-#,##0"/>
    <numFmt numFmtId="205" formatCode="_(* #,##0_);_(* \(#,##0\);_(* &quot;-&quot;??_);_(@_)"/>
    <numFmt numFmtId="206" formatCode="#,##0;[Red]\(#,##0"/>
    <numFmt numFmtId="207" formatCode="#,##0.00;[Red]\(#,##0.00\)"/>
    <numFmt numFmtId="208" formatCode="0.00_);[Red]\(0.00\)"/>
    <numFmt numFmtId="209" formatCode="#,##0.0_);[Red]\(#,##0.0\)"/>
    <numFmt numFmtId="210" formatCode="0_);[Red]\(0\)"/>
    <numFmt numFmtId="211" formatCode="#,##0.0;[Red]\(#,##0.0\)"/>
    <numFmt numFmtId="212" formatCode="#,##0;\(#,##0\)"/>
    <numFmt numFmtId="213" formatCode="#,##0.0000_);\(#,##0.0000\)"/>
    <numFmt numFmtId="214" formatCode="&quot;RM&quot;#,##0;&quot;RM&quot;\-#,##0"/>
    <numFmt numFmtId="215" formatCode="&quot;RM&quot;#,##0;[Red]&quot;RM&quot;\-#,##0"/>
    <numFmt numFmtId="216" formatCode="&quot;RM&quot;#,##0.00;&quot;RM&quot;\-#,##0.00"/>
    <numFmt numFmtId="217" formatCode="&quot;RM&quot;#,##0.00;[Red]&quot;RM&quot;\-#,##0.00"/>
    <numFmt numFmtId="218" formatCode="_ &quot;RM&quot;* #,##0_ ;_ &quot;RM&quot;* \-#,##0_ ;_ &quot;RM&quot;* &quot;-&quot;_ ;_ @_ "/>
    <numFmt numFmtId="219" formatCode="_ * #,##0_ ;_ * \-#,##0_ ;_ * &quot;-&quot;_ ;_ @_ "/>
    <numFmt numFmtId="220" formatCode="_ &quot;RM&quot;* #,##0.00_ ;_ &quot;RM&quot;* \-#,##0.00_ ;_ &quot;RM&quot;* &quot;-&quot;??_ ;_ @_ "/>
    <numFmt numFmtId="221" formatCode="_ * #,##0.00_ ;_ * \-#,##0.00_ ;_ * &quot;-&quot;??_ ;_ @_ "/>
    <numFmt numFmtId="222" formatCode="dd/mm/yyyy"/>
    <numFmt numFmtId="223" formatCode="m/d"/>
    <numFmt numFmtId="224" formatCode="d\-mmm\-yy"/>
    <numFmt numFmtId="225" formatCode="#,##0.00;\(#,##0.00\)"/>
  </numFmts>
  <fonts count="1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8" fillId="0" borderId="1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38" fontId="0" fillId="0" borderId="0" xfId="0" applyNumberFormat="1" applyFill="1" applyAlignment="1">
      <alignment/>
    </xf>
    <xf numFmtId="38" fontId="1" fillId="0" borderId="0" xfId="0" applyNumberFormat="1" applyFont="1" applyFill="1" applyAlignment="1">
      <alignment horizontal="left"/>
    </xf>
    <xf numFmtId="38" fontId="1" fillId="0" borderId="0" xfId="0" applyNumberFormat="1" applyFont="1" applyFill="1" applyAlignment="1">
      <alignment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 horizontal="center"/>
    </xf>
    <xf numFmtId="38" fontId="1" fillId="0" borderId="0" xfId="0" applyNumberFormat="1" applyFont="1" applyFill="1" applyAlignment="1">
      <alignment horizontal="right"/>
    </xf>
    <xf numFmtId="38" fontId="0" fillId="0" borderId="0" xfId="0" applyNumberFormat="1" applyFill="1" applyAlignment="1">
      <alignment/>
    </xf>
    <xf numFmtId="38" fontId="0" fillId="0" borderId="0" xfId="0" applyNumberFormat="1" applyFont="1" applyFill="1" applyAlignment="1">
      <alignment horizontal="left"/>
    </xf>
    <xf numFmtId="38" fontId="1" fillId="0" borderId="0" xfId="0" applyNumberFormat="1" applyFont="1" applyFill="1" applyBorder="1" applyAlignment="1">
      <alignment horizontal="center"/>
    </xf>
    <xf numFmtId="38" fontId="0" fillId="0" borderId="4" xfId="0" applyNumberFormat="1" applyFill="1" applyBorder="1" applyAlignment="1">
      <alignment horizontal="center"/>
    </xf>
    <xf numFmtId="38" fontId="0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/>
    </xf>
    <xf numFmtId="4" fontId="0" fillId="0" borderId="6" xfId="0" applyNumberFormat="1" applyFont="1" applyBorder="1" applyAlignment="1">
      <alignment horizontal="center"/>
    </xf>
    <xf numFmtId="38" fontId="1" fillId="0" borderId="0" xfId="0" applyNumberFormat="1" applyFon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Alignment="1">
      <alignment horizontal="center"/>
    </xf>
    <xf numFmtId="15" fontId="0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203" fontId="1" fillId="0" borderId="0" xfId="0" applyNumberFormat="1" applyFont="1" applyBorder="1" applyAlignment="1">
      <alignment horizontal="center"/>
    </xf>
    <xf numFmtId="203" fontId="0" fillId="0" borderId="0" xfId="0" applyNumberFormat="1" applyAlignment="1">
      <alignment/>
    </xf>
    <xf numFmtId="40" fontId="0" fillId="0" borderId="0" xfId="15" applyNumberFormat="1" applyFont="1" applyBorder="1" applyAlignment="1">
      <alignment horizontal="center"/>
    </xf>
    <xf numFmtId="38" fontId="0" fillId="0" borderId="0" xfId="15" applyNumberFormat="1" applyFont="1" applyFill="1" applyBorder="1" applyAlignment="1">
      <alignment horizontal="center"/>
    </xf>
    <xf numFmtId="40" fontId="0" fillId="0" borderId="0" xfId="15" applyNumberFormat="1" applyFont="1" applyFill="1" applyBorder="1" applyAlignment="1">
      <alignment horizontal="center"/>
    </xf>
    <xf numFmtId="38" fontId="0" fillId="0" borderId="0" xfId="0" applyNumberFormat="1" applyFont="1" applyFill="1" applyAlignment="1">
      <alignment horizontal="center"/>
    </xf>
    <xf numFmtId="38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203" fontId="0" fillId="0" borderId="0" xfId="0" applyNumberFormat="1" applyFont="1" applyFill="1" applyBorder="1" applyAlignment="1">
      <alignment horizontal="center"/>
    </xf>
    <xf numFmtId="38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8" fontId="0" fillId="0" borderId="0" xfId="0" applyNumberFormat="1" applyFill="1" applyAlignment="1" quotePrefix="1">
      <alignment horizont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38" fontId="0" fillId="0" borderId="0" xfId="0" applyNumberFormat="1" applyFont="1" applyFill="1" applyBorder="1" applyAlignment="1">
      <alignment horizontal="left" wrapText="1"/>
    </xf>
    <xf numFmtId="38" fontId="0" fillId="0" borderId="0" xfId="0" applyNumberFormat="1" applyFont="1" applyFill="1" applyBorder="1" applyAlignment="1">
      <alignment horizontal="left"/>
    </xf>
    <xf numFmtId="203" fontId="0" fillId="0" borderId="0" xfId="15" applyNumberFormat="1" applyFont="1" applyFill="1" applyBorder="1" applyAlignment="1">
      <alignment horizontal="center"/>
    </xf>
    <xf numFmtId="207" fontId="0" fillId="0" borderId="0" xfId="15" applyNumberFormat="1" applyFont="1" applyBorder="1" applyAlignment="1">
      <alignment horizontal="center"/>
    </xf>
    <xf numFmtId="207" fontId="0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38" fontId="0" fillId="0" borderId="0" xfId="0" applyNumberFormat="1" applyFill="1" applyAlignment="1">
      <alignment horizontal="right"/>
    </xf>
    <xf numFmtId="195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21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center"/>
      <protection/>
    </xf>
    <xf numFmtId="21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 applyProtection="1" quotePrefix="1">
      <alignment horizontal="left"/>
      <protection/>
    </xf>
    <xf numFmtId="14" fontId="1" fillId="0" borderId="0" xfId="0" applyNumberFormat="1" applyFont="1" applyFill="1" applyBorder="1" applyAlignment="1">
      <alignment horizontal="center"/>
    </xf>
    <xf numFmtId="17" fontId="0" fillId="0" borderId="0" xfId="0" applyNumberFormat="1" applyFont="1" applyFill="1" applyAlignment="1" applyProtection="1">
      <alignment horizontal="center"/>
      <protection/>
    </xf>
    <xf numFmtId="4" fontId="0" fillId="0" borderId="0" xfId="0" applyNumberFormat="1" applyFont="1" applyFill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 quotePrefix="1">
      <alignment horizontal="center"/>
    </xf>
    <xf numFmtId="38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3" fontId="0" fillId="0" borderId="0" xfId="15" applyNumberFormat="1" applyFont="1" applyFill="1" applyAlignment="1" quotePrefix="1">
      <alignment horizontal="center"/>
    </xf>
    <xf numFmtId="0" fontId="1" fillId="0" borderId="0" xfId="0" applyFont="1" applyFill="1" applyBorder="1" applyAlignment="1">
      <alignment/>
    </xf>
    <xf numFmtId="207" fontId="0" fillId="0" borderId="0" xfId="15" applyNumberFormat="1" applyFont="1" applyFill="1" applyBorder="1" applyAlignment="1" quotePrefix="1">
      <alignment horizontal="center"/>
    </xf>
    <xf numFmtId="4" fontId="0" fillId="0" borderId="6" xfId="0" applyNumberFormat="1" applyFont="1" applyFill="1" applyBorder="1" applyAlignment="1">
      <alignment horizontal="center"/>
    </xf>
    <xf numFmtId="38" fontId="1" fillId="0" borderId="0" xfId="0" applyNumberFormat="1" applyFont="1" applyFill="1" applyBorder="1" applyAlignment="1">
      <alignment horizontal="center" wrapText="1"/>
    </xf>
    <xf numFmtId="38" fontId="0" fillId="0" borderId="8" xfId="0" applyNumberFormat="1" applyFont="1" applyFill="1" applyBorder="1" applyAlignment="1">
      <alignment horizontal="center"/>
    </xf>
    <xf numFmtId="38" fontId="0" fillId="0" borderId="9" xfId="0" applyNumberFormat="1" applyFont="1" applyFill="1" applyBorder="1" applyAlignment="1">
      <alignment horizontal="center"/>
    </xf>
    <xf numFmtId="40" fontId="0" fillId="0" borderId="9" xfId="0" applyNumberFormat="1" applyFont="1" applyFill="1" applyBorder="1" applyAlignment="1" quotePrefix="1">
      <alignment horizontal="center"/>
    </xf>
    <xf numFmtId="203" fontId="0" fillId="0" borderId="8" xfId="0" applyNumberFormat="1" applyFont="1" applyFill="1" applyBorder="1" applyAlignment="1">
      <alignment horizontal="center"/>
    </xf>
    <xf numFmtId="207" fontId="0" fillId="0" borderId="9" xfId="0" applyNumberFormat="1" applyFont="1" applyFill="1" applyBorder="1" applyAlignment="1" quotePrefix="1">
      <alignment horizontal="center"/>
    </xf>
    <xf numFmtId="3" fontId="8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8" fontId="0" fillId="0" borderId="7" xfId="0" applyNumberFormat="1" applyFill="1" applyBorder="1" applyAlignment="1">
      <alignment horizontal="center"/>
    </xf>
    <xf numFmtId="38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8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38" fontId="0" fillId="0" borderId="0" xfId="0" applyNumberFormat="1" applyFont="1" applyFill="1" applyAlignment="1">
      <alignment horizontal="right"/>
    </xf>
    <xf numFmtId="38" fontId="0" fillId="0" borderId="6" xfId="0" applyNumberFormat="1" applyFill="1" applyBorder="1" applyAlignment="1">
      <alignment horizontal="center"/>
    </xf>
    <xf numFmtId="15" fontId="0" fillId="0" borderId="0" xfId="0" applyNumberFormat="1" applyFill="1" applyAlignment="1" quotePrefix="1">
      <alignment/>
    </xf>
    <xf numFmtId="212" fontId="0" fillId="0" borderId="0" xfId="0" applyNumberFormat="1" applyFill="1" applyAlignment="1">
      <alignment horizontal="center"/>
    </xf>
    <xf numFmtId="212" fontId="0" fillId="0" borderId="0" xfId="0" applyNumberFormat="1" applyFill="1" applyAlignment="1">
      <alignment/>
    </xf>
    <xf numFmtId="212" fontId="0" fillId="0" borderId="0" xfId="15" applyNumberFormat="1" applyFont="1" applyFill="1" applyAlignment="1" quotePrefix="1">
      <alignment horizontal="center"/>
    </xf>
    <xf numFmtId="212" fontId="0" fillId="0" borderId="0" xfId="0" applyNumberFormat="1" applyFill="1" applyBorder="1" applyAlignment="1">
      <alignment horizontal="center"/>
    </xf>
    <xf numFmtId="212" fontId="0" fillId="0" borderId="4" xfId="0" applyNumberFormat="1" applyFill="1" applyBorder="1" applyAlignment="1">
      <alignment horizontal="center"/>
    </xf>
    <xf numFmtId="212" fontId="0" fillId="0" borderId="0" xfId="0" applyNumberFormat="1" applyFont="1" applyFill="1" applyAlignment="1">
      <alignment/>
    </xf>
    <xf numFmtId="212" fontId="0" fillId="0" borderId="0" xfId="0" applyNumberFormat="1" applyFont="1" applyFill="1" applyAlignment="1">
      <alignment horizontal="center"/>
    </xf>
    <xf numFmtId="212" fontId="1" fillId="0" borderId="0" xfId="0" applyNumberFormat="1" applyFont="1" applyFill="1" applyAlignment="1">
      <alignment horizontal="center"/>
    </xf>
    <xf numFmtId="212" fontId="1" fillId="0" borderId="0" xfId="0" applyNumberFormat="1" applyFont="1" applyFill="1" applyAlignment="1">
      <alignment/>
    </xf>
    <xf numFmtId="212" fontId="0" fillId="0" borderId="0" xfId="0" applyNumberFormat="1" applyFont="1" applyFill="1" applyBorder="1" applyAlignment="1">
      <alignment horizontal="center"/>
    </xf>
    <xf numFmtId="212" fontId="0" fillId="0" borderId="3" xfId="0" applyNumberFormat="1" applyFont="1" applyFill="1" applyBorder="1" applyAlignment="1">
      <alignment horizontal="center"/>
    </xf>
    <xf numFmtId="212" fontId="0" fillId="0" borderId="3" xfId="0" applyNumberFormat="1" applyFill="1" applyBorder="1" applyAlignment="1">
      <alignment horizontal="center"/>
    </xf>
    <xf numFmtId="212" fontId="0" fillId="0" borderId="0" xfId="15" applyNumberFormat="1" applyFont="1" applyFill="1" applyBorder="1" applyAlignment="1">
      <alignment horizontal="center"/>
    </xf>
    <xf numFmtId="212" fontId="0" fillId="0" borderId="0" xfId="15" applyNumberFormat="1" applyFont="1" applyBorder="1" applyAlignment="1">
      <alignment horizontal="center"/>
    </xf>
    <xf numFmtId="212" fontId="0" fillId="0" borderId="3" xfId="15" applyNumberFormat="1" applyFont="1" applyFill="1" applyBorder="1" applyAlignment="1">
      <alignment horizontal="center"/>
    </xf>
    <xf numFmtId="212" fontId="0" fillId="0" borderId="3" xfId="15" applyNumberFormat="1" applyFont="1" applyBorder="1" applyAlignment="1">
      <alignment horizontal="center"/>
    </xf>
    <xf numFmtId="212" fontId="0" fillId="0" borderId="7" xfId="15" applyNumberFormat="1" applyFont="1" applyFill="1" applyBorder="1" applyAlignment="1">
      <alignment horizontal="center"/>
    </xf>
    <xf numFmtId="212" fontId="0" fillId="0" borderId="7" xfId="15" applyNumberFormat="1" applyFont="1" applyBorder="1" applyAlignment="1">
      <alignment horizontal="center"/>
    </xf>
    <xf numFmtId="212" fontId="0" fillId="0" borderId="7" xfId="15" applyNumberFormat="1" applyFont="1" applyFill="1" applyBorder="1" applyAlignment="1" quotePrefix="1">
      <alignment horizontal="center"/>
    </xf>
    <xf numFmtId="212" fontId="0" fillId="0" borderId="0" xfId="15" applyNumberFormat="1" applyFont="1" applyBorder="1" applyAlignment="1" quotePrefix="1">
      <alignment horizontal="center"/>
    </xf>
    <xf numFmtId="212" fontId="0" fillId="0" borderId="0" xfId="15" applyNumberFormat="1" applyFont="1" applyFill="1" applyBorder="1" applyAlignment="1" quotePrefix="1">
      <alignment horizontal="center"/>
    </xf>
    <xf numFmtId="212" fontId="0" fillId="0" borderId="6" xfId="15" applyNumberFormat="1" applyFont="1" applyFill="1" applyBorder="1" applyAlignment="1">
      <alignment horizontal="center"/>
    </xf>
    <xf numFmtId="212" fontId="0" fillId="0" borderId="6" xfId="15" applyNumberFormat="1" applyFont="1" applyBorder="1" applyAlignment="1">
      <alignment horizontal="center"/>
    </xf>
    <xf numFmtId="212" fontId="0" fillId="0" borderId="0" xfId="0" applyNumberFormat="1" applyFont="1" applyBorder="1" applyAlignment="1">
      <alignment horizontal="center"/>
    </xf>
    <xf numFmtId="212" fontId="0" fillId="0" borderId="0" xfId="0" applyNumberFormat="1" applyFont="1" applyBorder="1" applyAlignment="1" quotePrefix="1">
      <alignment horizontal="center"/>
    </xf>
    <xf numFmtId="212" fontId="0" fillId="0" borderId="4" xfId="0" applyNumberFormat="1" applyFont="1" applyBorder="1" applyAlignment="1">
      <alignment horizontal="center"/>
    </xf>
    <xf numFmtId="212" fontId="0" fillId="0" borderId="4" xfId="0" applyNumberFormat="1" applyFont="1" applyFill="1" applyBorder="1" applyAlignment="1">
      <alignment horizontal="center"/>
    </xf>
    <xf numFmtId="212" fontId="1" fillId="0" borderId="0" xfId="0" applyNumberFormat="1" applyFont="1" applyBorder="1" applyAlignment="1">
      <alignment horizontal="center"/>
    </xf>
    <xf numFmtId="212" fontId="1" fillId="0" borderId="0" xfId="0" applyNumberFormat="1" applyFont="1" applyFill="1" applyBorder="1" applyAlignment="1">
      <alignment horizontal="center"/>
    </xf>
    <xf numFmtId="212" fontId="1" fillId="0" borderId="0" xfId="0" applyNumberFormat="1" applyFont="1" applyAlignment="1">
      <alignment/>
    </xf>
    <xf numFmtId="212" fontId="0" fillId="0" borderId="0" xfId="0" applyNumberFormat="1" applyFont="1" applyAlignment="1">
      <alignment/>
    </xf>
    <xf numFmtId="212" fontId="0" fillId="0" borderId="0" xfId="0" applyNumberFormat="1" applyFont="1" applyFill="1" applyBorder="1" applyAlignment="1">
      <alignment/>
    </xf>
    <xf numFmtId="212" fontId="0" fillId="0" borderId="7" xfId="0" applyNumberFormat="1" applyFont="1" applyFill="1" applyBorder="1" applyAlignment="1">
      <alignment horizontal="center"/>
    </xf>
    <xf numFmtId="225" fontId="0" fillId="0" borderId="0" xfId="15" applyNumberFormat="1" applyFont="1" applyFill="1" applyBorder="1" applyAlignment="1">
      <alignment horizontal="center"/>
    </xf>
    <xf numFmtId="225" fontId="0" fillId="0" borderId="0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workbookViewId="0" topLeftCell="A83">
      <selection activeCell="F33" sqref="F33"/>
    </sheetView>
  </sheetViews>
  <sheetFormatPr defaultColWidth="9.140625" defaultRowHeight="12.75"/>
  <cols>
    <col min="1" max="1" width="35.421875" style="6" customWidth="1"/>
    <col min="2" max="2" width="13.7109375" style="6" customWidth="1"/>
    <col min="3" max="3" width="0.85546875" style="10" customWidth="1"/>
    <col min="4" max="4" width="14.00390625" style="6" customWidth="1"/>
    <col min="5" max="5" width="0.85546875" style="10" customWidth="1"/>
    <col min="6" max="6" width="13.7109375" style="6" customWidth="1"/>
    <col min="7" max="7" width="0.85546875" style="10" customWidth="1"/>
    <col min="8" max="8" width="13.7109375" style="6" customWidth="1"/>
    <col min="9" max="9" width="0.85546875" style="6" customWidth="1"/>
    <col min="10" max="10" width="5.140625" style="6" customWidth="1"/>
    <col min="11" max="16384" width="9.140625" style="6" customWidth="1"/>
  </cols>
  <sheetData>
    <row r="1" spans="1:8" ht="18">
      <c r="A1" s="155" t="s">
        <v>128</v>
      </c>
      <c r="B1" s="155"/>
      <c r="C1" s="155"/>
      <c r="D1" s="155"/>
      <c r="E1" s="155"/>
      <c r="F1" s="155"/>
      <c r="G1" s="155"/>
      <c r="H1" s="155"/>
    </row>
    <row r="2" spans="1:8" ht="12.75">
      <c r="A2" s="156" t="s">
        <v>94</v>
      </c>
      <c r="B2" s="156"/>
      <c r="C2" s="156"/>
      <c r="D2" s="156"/>
      <c r="E2" s="156"/>
      <c r="F2" s="156"/>
      <c r="G2" s="156"/>
      <c r="H2" s="156"/>
    </row>
    <row r="3" spans="1:8" ht="12.75">
      <c r="A3" s="156" t="s">
        <v>286</v>
      </c>
      <c r="B3" s="156"/>
      <c r="C3" s="156"/>
      <c r="D3" s="156"/>
      <c r="E3" s="156"/>
      <c r="F3" s="156"/>
      <c r="G3" s="156"/>
      <c r="H3" s="156"/>
    </row>
    <row r="4" spans="1:8" ht="12.75">
      <c r="A4" s="156" t="s">
        <v>127</v>
      </c>
      <c r="B4" s="156"/>
      <c r="C4" s="156"/>
      <c r="D4" s="156"/>
      <c r="E4" s="156"/>
      <c r="F4" s="156"/>
      <c r="G4" s="156"/>
      <c r="H4" s="156"/>
    </row>
    <row r="5" spans="1:8" ht="12.75">
      <c r="A5" s="9"/>
      <c r="B5" s="9"/>
      <c r="C5" s="9"/>
      <c r="D5" s="9"/>
      <c r="E5" s="9"/>
      <c r="F5" s="9"/>
      <c r="G5" s="9"/>
      <c r="H5" s="9"/>
    </row>
    <row r="7" ht="12.75">
      <c r="A7" s="3" t="s">
        <v>96</v>
      </c>
    </row>
    <row r="9" spans="1:8" ht="12.75">
      <c r="A9" s="10"/>
      <c r="B9" s="19" t="s">
        <v>16</v>
      </c>
      <c r="C9" s="19"/>
      <c r="D9" s="5"/>
      <c r="E9" s="5"/>
      <c r="F9" s="19" t="s">
        <v>15</v>
      </c>
      <c r="G9" s="19"/>
      <c r="H9" s="5"/>
    </row>
    <row r="10" spans="1:8" ht="12.75">
      <c r="A10" s="10"/>
      <c r="B10" s="5" t="s">
        <v>3</v>
      </c>
      <c r="C10" s="5"/>
      <c r="D10" s="56" t="s">
        <v>95</v>
      </c>
      <c r="E10" s="5"/>
      <c r="F10" s="5" t="s">
        <v>287</v>
      </c>
      <c r="G10" s="5"/>
      <c r="H10" s="56" t="str">
        <f>F10</f>
        <v>Financial</v>
      </c>
    </row>
    <row r="11" spans="1:8" ht="12.75">
      <c r="A11" s="10"/>
      <c r="B11" s="56" t="s">
        <v>9</v>
      </c>
      <c r="C11" s="56"/>
      <c r="D11" s="56" t="s">
        <v>9</v>
      </c>
      <c r="E11" s="56"/>
      <c r="F11" s="56" t="s">
        <v>288</v>
      </c>
      <c r="G11" s="5"/>
      <c r="H11" s="56" t="s">
        <v>288</v>
      </c>
    </row>
    <row r="12" spans="1:8" ht="12.75">
      <c r="A12" s="10"/>
      <c r="B12" s="56" t="s">
        <v>38</v>
      </c>
      <c r="C12" s="56"/>
      <c r="D12" s="56" t="s">
        <v>38</v>
      </c>
      <c r="E12" s="56"/>
      <c r="F12" s="56" t="s">
        <v>38</v>
      </c>
      <c r="G12" s="5"/>
      <c r="H12" s="56" t="s">
        <v>38</v>
      </c>
    </row>
    <row r="13" spans="1:8" ht="12.75">
      <c r="A13" s="10"/>
      <c r="B13" s="83">
        <v>38717</v>
      </c>
      <c r="C13" s="83"/>
      <c r="D13" s="83">
        <v>38352</v>
      </c>
      <c r="E13" s="96"/>
      <c r="F13" s="83">
        <f>B13</f>
        <v>38717</v>
      </c>
      <c r="G13" s="7"/>
      <c r="H13" s="83">
        <f>D13</f>
        <v>38352</v>
      </c>
    </row>
    <row r="14" spans="1:8" ht="12.75">
      <c r="A14" s="10"/>
      <c r="B14" s="5" t="s">
        <v>10</v>
      </c>
      <c r="C14" s="5"/>
      <c r="D14" s="56" t="s">
        <v>10</v>
      </c>
      <c r="E14" s="5"/>
      <c r="F14" s="5" t="s">
        <v>10</v>
      </c>
      <c r="G14" s="5"/>
      <c r="H14" s="56" t="s">
        <v>10</v>
      </c>
    </row>
    <row r="15" spans="1:8" ht="12.75">
      <c r="A15" s="10"/>
      <c r="B15" s="10"/>
      <c r="D15" s="56"/>
      <c r="F15" s="10"/>
      <c r="H15" s="56"/>
    </row>
    <row r="16" spans="1:8" ht="12.75">
      <c r="A16" s="4" t="s">
        <v>261</v>
      </c>
      <c r="B16" s="10"/>
      <c r="D16" s="56"/>
      <c r="F16" s="10"/>
      <c r="H16" s="56"/>
    </row>
    <row r="17" spans="1:8" ht="12.75">
      <c r="A17" s="10" t="s">
        <v>5</v>
      </c>
      <c r="B17" s="131">
        <f>F17-56341</f>
        <v>7993</v>
      </c>
      <c r="C17" s="132"/>
      <c r="D17" s="132">
        <v>15397</v>
      </c>
      <c r="E17" s="132"/>
      <c r="F17" s="131">
        <v>64334</v>
      </c>
      <c r="G17" s="132"/>
      <c r="H17" s="132">
        <v>60827</v>
      </c>
    </row>
    <row r="18" spans="1:8" ht="12.75">
      <c r="A18" s="10"/>
      <c r="B18" s="131"/>
      <c r="C18" s="132"/>
      <c r="D18" s="132"/>
      <c r="E18" s="132"/>
      <c r="F18" s="131"/>
      <c r="G18" s="132"/>
      <c r="H18" s="132"/>
    </row>
    <row r="19" spans="1:8" ht="12.75">
      <c r="A19" s="10" t="s">
        <v>48</v>
      </c>
      <c r="B19" s="131">
        <f>F19+55157</f>
        <v>-9130</v>
      </c>
      <c r="C19" s="132"/>
      <c r="D19" s="132">
        <v>-16216</v>
      </c>
      <c r="E19" s="132"/>
      <c r="F19" s="131">
        <v>-64287</v>
      </c>
      <c r="G19" s="132"/>
      <c r="H19" s="132">
        <v>-64463</v>
      </c>
    </row>
    <row r="20" spans="1:8" ht="12.75">
      <c r="A20" s="10"/>
      <c r="B20" s="131"/>
      <c r="C20" s="132"/>
      <c r="D20" s="132"/>
      <c r="E20" s="132"/>
      <c r="F20" s="131"/>
      <c r="G20" s="132"/>
      <c r="H20" s="132"/>
    </row>
    <row r="21" spans="1:8" ht="12.75">
      <c r="A21" s="10" t="s">
        <v>53</v>
      </c>
      <c r="B21" s="131">
        <f>F21-1945</f>
        <v>1136</v>
      </c>
      <c r="C21" s="132"/>
      <c r="D21" s="132">
        <v>-72</v>
      </c>
      <c r="E21" s="132"/>
      <c r="F21" s="131">
        <v>3081</v>
      </c>
      <c r="G21" s="132"/>
      <c r="H21" s="132">
        <f>310</f>
        <v>310</v>
      </c>
    </row>
    <row r="22" spans="1:8" ht="12.75">
      <c r="A22" s="10"/>
      <c r="B22" s="133"/>
      <c r="C22" s="132"/>
      <c r="D22" s="134"/>
      <c r="E22" s="132"/>
      <c r="F22" s="133"/>
      <c r="G22" s="132"/>
      <c r="H22" s="134"/>
    </row>
    <row r="23" spans="1:8" ht="12.75">
      <c r="A23" s="10" t="s">
        <v>321</v>
      </c>
      <c r="B23" s="135">
        <f>SUM(B15:B22)</f>
        <v>-1</v>
      </c>
      <c r="C23" s="132"/>
      <c r="D23" s="136">
        <f>SUM(D15:D22)</f>
        <v>-891</v>
      </c>
      <c r="E23" s="132"/>
      <c r="F23" s="135">
        <f>SUM(F15:F22)</f>
        <v>3128</v>
      </c>
      <c r="G23" s="132"/>
      <c r="H23" s="136">
        <f>SUM(H15:H22)</f>
        <v>-3326</v>
      </c>
    </row>
    <row r="24" spans="1:8" ht="12.75">
      <c r="A24" s="10"/>
      <c r="B24" s="131"/>
      <c r="C24" s="132"/>
      <c r="D24" s="132"/>
      <c r="E24" s="132"/>
      <c r="F24" s="131"/>
      <c r="G24" s="132"/>
      <c r="H24" s="132"/>
    </row>
    <row r="25" spans="1:8" ht="12.75">
      <c r="A25" s="4" t="s">
        <v>281</v>
      </c>
      <c r="B25" s="131"/>
      <c r="C25" s="132"/>
      <c r="D25" s="132"/>
      <c r="E25" s="132"/>
      <c r="F25" s="131"/>
      <c r="G25" s="132"/>
      <c r="H25" s="132"/>
    </row>
    <row r="26" spans="1:8" ht="12.75">
      <c r="A26" s="25" t="s">
        <v>48</v>
      </c>
      <c r="B26" s="131" t="s">
        <v>35</v>
      </c>
      <c r="C26" s="132"/>
      <c r="D26" s="132">
        <v>228</v>
      </c>
      <c r="E26" s="132"/>
      <c r="F26" s="131" t="s">
        <v>35</v>
      </c>
      <c r="G26" s="132"/>
      <c r="H26" s="132">
        <v>-9901</v>
      </c>
    </row>
    <row r="27" spans="1:8" ht="12.75">
      <c r="A27" s="25"/>
      <c r="B27" s="131"/>
      <c r="C27" s="132"/>
      <c r="D27" s="132"/>
      <c r="E27" s="132"/>
      <c r="F27" s="131"/>
      <c r="G27" s="132"/>
      <c r="H27" s="132"/>
    </row>
    <row r="28" spans="1:8" ht="12.75">
      <c r="A28" s="10" t="s">
        <v>53</v>
      </c>
      <c r="B28" s="131" t="s">
        <v>35</v>
      </c>
      <c r="C28" s="132"/>
      <c r="D28" s="132">
        <v>84</v>
      </c>
      <c r="E28" s="132"/>
      <c r="F28" s="131" t="s">
        <v>35</v>
      </c>
      <c r="G28" s="132"/>
      <c r="H28" s="132">
        <v>1472</v>
      </c>
    </row>
    <row r="29" spans="1:8" ht="12.75">
      <c r="A29" s="10"/>
      <c r="B29" s="131"/>
      <c r="C29" s="132"/>
      <c r="D29" s="132"/>
      <c r="E29" s="132"/>
      <c r="F29" s="131"/>
      <c r="G29" s="132"/>
      <c r="H29" s="132"/>
    </row>
    <row r="30" spans="1:8" s="59" customFormat="1" ht="12.75">
      <c r="A30" s="58" t="s">
        <v>182</v>
      </c>
      <c r="B30" s="137" t="s">
        <v>35</v>
      </c>
      <c r="C30" s="132"/>
      <c r="D30" s="135">
        <f>SUM(D25:D29)</f>
        <v>312</v>
      </c>
      <c r="E30" s="132"/>
      <c r="F30" s="135" t="s">
        <v>35</v>
      </c>
      <c r="G30" s="132"/>
      <c r="H30" s="135">
        <f>SUM(H25:H29)</f>
        <v>-8429</v>
      </c>
    </row>
    <row r="31" spans="1:8" s="59" customFormat="1" ht="12.75">
      <c r="A31" s="58"/>
      <c r="B31" s="131"/>
      <c r="C31" s="132"/>
      <c r="D31" s="131"/>
      <c r="E31" s="132"/>
      <c r="F31" s="131"/>
      <c r="G31" s="132"/>
      <c r="H31" s="131"/>
    </row>
    <row r="32" spans="1:8" s="59" customFormat="1" ht="12.75">
      <c r="A32" s="65" t="s">
        <v>230</v>
      </c>
      <c r="B32" s="131">
        <f>B23</f>
        <v>-1</v>
      </c>
      <c r="C32" s="132"/>
      <c r="D32" s="131">
        <f>D23+D30</f>
        <v>-579</v>
      </c>
      <c r="E32" s="132"/>
      <c r="F32" s="131">
        <f>F23</f>
        <v>3128</v>
      </c>
      <c r="G32" s="132"/>
      <c r="H32" s="131">
        <f>H23+H30</f>
        <v>-11755</v>
      </c>
    </row>
    <row r="33" spans="1:8" s="59" customFormat="1" ht="12.75">
      <c r="A33" s="58"/>
      <c r="B33" s="131"/>
      <c r="C33" s="132"/>
      <c r="D33" s="138"/>
      <c r="E33" s="132"/>
      <c r="F33" s="131"/>
      <c r="G33" s="132"/>
      <c r="H33" s="138"/>
    </row>
    <row r="34" spans="1:8" ht="12.75">
      <c r="A34" s="10" t="s">
        <v>6</v>
      </c>
      <c r="B34" s="139" t="s">
        <v>35</v>
      </c>
      <c r="C34" s="132"/>
      <c r="D34" s="132" t="s">
        <v>35</v>
      </c>
      <c r="E34" s="132"/>
      <c r="F34" s="131" t="s">
        <v>35</v>
      </c>
      <c r="G34" s="132"/>
      <c r="H34" s="132" t="s">
        <v>35</v>
      </c>
    </row>
    <row r="35" spans="1:8" ht="12.75">
      <c r="A35" s="10"/>
      <c r="B35" s="131"/>
      <c r="C35" s="132"/>
      <c r="D35" s="132"/>
      <c r="E35" s="132"/>
      <c r="F35" s="131"/>
      <c r="G35" s="132"/>
      <c r="H35" s="132"/>
    </row>
    <row r="36" spans="1:8" ht="12.75">
      <c r="A36" s="10" t="s">
        <v>54</v>
      </c>
      <c r="B36" s="131">
        <f>F36-2922</f>
        <v>976</v>
      </c>
      <c r="C36" s="132"/>
      <c r="D36" s="132">
        <f>H36-2807</f>
        <v>793</v>
      </c>
      <c r="E36" s="132"/>
      <c r="F36" s="131">
        <v>3898</v>
      </c>
      <c r="G36" s="132"/>
      <c r="H36" s="132">
        <v>3600</v>
      </c>
    </row>
    <row r="37" spans="1:8" ht="12.75">
      <c r="A37" s="10"/>
      <c r="B37" s="133"/>
      <c r="C37" s="132"/>
      <c r="D37" s="134"/>
      <c r="E37" s="132"/>
      <c r="F37" s="133"/>
      <c r="G37" s="132"/>
      <c r="H37" s="134"/>
    </row>
    <row r="38" spans="1:8" ht="12.75">
      <c r="A38" s="10"/>
      <c r="B38" s="131"/>
      <c r="C38" s="132"/>
      <c r="D38" s="132"/>
      <c r="E38" s="132"/>
      <c r="F38" s="131"/>
      <c r="G38" s="132"/>
      <c r="H38" s="132"/>
    </row>
    <row r="39" spans="1:8" ht="12.75">
      <c r="A39" s="4" t="s">
        <v>215</v>
      </c>
      <c r="B39" s="131">
        <f>SUM(B32:B37)</f>
        <v>975</v>
      </c>
      <c r="C39" s="132"/>
      <c r="D39" s="131">
        <f>SUM(D32:D37)</f>
        <v>214</v>
      </c>
      <c r="E39" s="132"/>
      <c r="F39" s="131">
        <f>SUM(F32:F37)</f>
        <v>7026</v>
      </c>
      <c r="G39" s="132"/>
      <c r="H39" s="131">
        <f>SUM(H32:H37)</f>
        <v>-8155</v>
      </c>
    </row>
    <row r="40" spans="1:8" ht="12.75">
      <c r="A40" s="10"/>
      <c r="B40" s="131"/>
      <c r="C40" s="132"/>
      <c r="D40" s="132"/>
      <c r="E40" s="132"/>
      <c r="F40" s="131"/>
      <c r="G40" s="132"/>
      <c r="H40" s="132"/>
    </row>
    <row r="41" spans="1:8" ht="12.75">
      <c r="A41" s="10" t="s">
        <v>1</v>
      </c>
      <c r="B41" s="131">
        <f>F41+92</f>
        <v>-131</v>
      </c>
      <c r="C41" s="132"/>
      <c r="D41" s="132">
        <f>H41-16</f>
        <v>-78</v>
      </c>
      <c r="E41" s="132"/>
      <c r="F41" s="131">
        <v>-223</v>
      </c>
      <c r="G41" s="132"/>
      <c r="H41" s="132">
        <v>-62</v>
      </c>
    </row>
    <row r="42" spans="1:8" ht="12.75">
      <c r="A42" s="10"/>
      <c r="B42" s="133"/>
      <c r="C42" s="132"/>
      <c r="D42" s="134"/>
      <c r="E42" s="132"/>
      <c r="F42" s="133"/>
      <c r="G42" s="132"/>
      <c r="H42" s="134"/>
    </row>
    <row r="43" spans="1:8" ht="12.75">
      <c r="A43" s="10"/>
      <c r="B43" s="131"/>
      <c r="C43" s="132"/>
      <c r="D43" s="132"/>
      <c r="E43" s="132"/>
      <c r="F43" s="131"/>
      <c r="G43" s="132"/>
      <c r="H43" s="132"/>
    </row>
    <row r="44" spans="1:8" ht="13.5" thickBot="1">
      <c r="A44" s="4" t="s">
        <v>276</v>
      </c>
      <c r="B44" s="140">
        <f>SUM(B39:B43)</f>
        <v>844</v>
      </c>
      <c r="C44" s="132"/>
      <c r="D44" s="141">
        <f>SUM(D39:D43)</f>
        <v>136</v>
      </c>
      <c r="E44" s="132"/>
      <c r="F44" s="140">
        <f>SUM(F39:F43)</f>
        <v>6803</v>
      </c>
      <c r="G44" s="132"/>
      <c r="H44" s="141">
        <f>SUM(H39:H43)</f>
        <v>-8217</v>
      </c>
    </row>
    <row r="45" spans="1:8" ht="13.5" thickTop="1">
      <c r="A45" s="10"/>
      <c r="B45" s="50"/>
      <c r="C45" s="48"/>
      <c r="D45" s="48"/>
      <c r="E45" s="48"/>
      <c r="F45" s="48"/>
      <c r="G45" s="48"/>
      <c r="H45" s="48"/>
    </row>
    <row r="46" spans="1:8" ht="12.75">
      <c r="A46" s="10" t="s">
        <v>241</v>
      </c>
      <c r="B46" s="50"/>
      <c r="C46" s="50"/>
      <c r="D46" s="50"/>
      <c r="E46" s="50"/>
      <c r="F46" s="50"/>
      <c r="G46" s="48"/>
      <c r="H46" s="48"/>
    </row>
    <row r="47" spans="1:8" ht="12.75">
      <c r="A47" s="10" t="s">
        <v>55</v>
      </c>
      <c r="B47" s="101">
        <v>0.43</v>
      </c>
      <c r="C47" s="64"/>
      <c r="D47" s="152">
        <v>-0.46</v>
      </c>
      <c r="E47" s="64"/>
      <c r="F47" s="101">
        <v>6.1</v>
      </c>
      <c r="G47" s="63"/>
      <c r="H47" s="153">
        <v>-12.68</v>
      </c>
    </row>
    <row r="48" spans="1:8" ht="12.75">
      <c r="A48" s="10"/>
      <c r="B48" s="50"/>
      <c r="C48" s="50"/>
      <c r="D48" s="50"/>
      <c r="E48" s="50"/>
      <c r="F48" s="50"/>
      <c r="G48" s="48"/>
      <c r="H48" s="48"/>
    </row>
    <row r="49" spans="1:8" ht="12.75">
      <c r="A49" s="10" t="s">
        <v>255</v>
      </c>
      <c r="B49" s="50" t="s">
        <v>289</v>
      </c>
      <c r="C49" s="50"/>
      <c r="D49" s="64" t="s">
        <v>292</v>
      </c>
      <c r="E49" s="50"/>
      <c r="F49" s="50" t="s">
        <v>290</v>
      </c>
      <c r="G49" s="48"/>
      <c r="H49" s="64" t="s">
        <v>291</v>
      </c>
    </row>
    <row r="50" spans="1:8" ht="12.75">
      <c r="A50" s="10"/>
      <c r="B50" s="50"/>
      <c r="C50" s="50"/>
      <c r="D50" s="50"/>
      <c r="E50" s="50"/>
      <c r="F50" s="50"/>
      <c r="G50" s="48"/>
      <c r="H50" s="48"/>
    </row>
    <row r="51" spans="1:8" ht="12.75">
      <c r="A51" s="6" t="s">
        <v>270</v>
      </c>
      <c r="B51" s="9"/>
      <c r="C51" s="17"/>
      <c r="D51" s="9"/>
      <c r="E51" s="17"/>
      <c r="F51" s="9"/>
      <c r="G51" s="17"/>
      <c r="H51" s="9"/>
    </row>
    <row r="52" spans="1:8" ht="12.75">
      <c r="A52" s="6" t="s">
        <v>271</v>
      </c>
      <c r="B52" s="9"/>
      <c r="C52" s="17"/>
      <c r="D52" s="9"/>
      <c r="E52" s="17"/>
      <c r="F52" s="9"/>
      <c r="G52" s="17"/>
      <c r="H52" s="9"/>
    </row>
    <row r="53" spans="1:8" ht="12.75">
      <c r="A53" s="6" t="s">
        <v>272</v>
      </c>
      <c r="B53" s="9"/>
      <c r="C53" s="17"/>
      <c r="D53" s="9"/>
      <c r="E53" s="17"/>
      <c r="F53" s="9"/>
      <c r="G53" s="17"/>
      <c r="H53" s="9"/>
    </row>
    <row r="54" spans="2:8" ht="12.75">
      <c r="B54" s="9"/>
      <c r="C54" s="17"/>
      <c r="D54" s="9"/>
      <c r="E54" s="17"/>
      <c r="F54" s="9"/>
      <c r="G54" s="17"/>
      <c r="H54" s="9"/>
    </row>
    <row r="55" spans="1:8" ht="12.75">
      <c r="A55" s="154" t="s">
        <v>100</v>
      </c>
      <c r="B55" s="154"/>
      <c r="C55" s="154"/>
      <c r="D55" s="154"/>
      <c r="E55" s="154"/>
      <c r="F55" s="154"/>
      <c r="G55" s="154"/>
      <c r="H55" s="154"/>
    </row>
    <row r="56" spans="1:8" ht="12.75">
      <c r="A56" s="154" t="s">
        <v>219</v>
      </c>
      <c r="B56" s="154"/>
      <c r="C56" s="154"/>
      <c r="D56" s="154"/>
      <c r="E56" s="154"/>
      <c r="F56" s="154"/>
      <c r="G56" s="154"/>
      <c r="H56" s="154"/>
    </row>
    <row r="57" spans="1:8" ht="12.75">
      <c r="A57" s="6" t="s">
        <v>91</v>
      </c>
      <c r="B57" s="9"/>
      <c r="C57" s="17"/>
      <c r="D57" s="9"/>
      <c r="E57" s="17"/>
      <c r="F57" s="9"/>
      <c r="G57" s="17"/>
      <c r="H57" s="9"/>
    </row>
    <row r="58" spans="2:8" ht="12.75">
      <c r="B58" s="9"/>
      <c r="C58" s="17"/>
      <c r="D58" s="9"/>
      <c r="E58" s="17"/>
      <c r="F58" s="9"/>
      <c r="G58" s="17"/>
      <c r="H58" s="9"/>
    </row>
    <row r="59" spans="2:8" ht="12.75">
      <c r="B59" s="9"/>
      <c r="C59" s="17"/>
      <c r="D59" s="9"/>
      <c r="E59" s="17"/>
      <c r="F59" s="9"/>
      <c r="G59" s="17"/>
      <c r="H59" s="9"/>
    </row>
    <row r="60" spans="2:8" ht="12.75">
      <c r="B60" s="9"/>
      <c r="C60" s="17"/>
      <c r="D60" s="9"/>
      <c r="E60" s="17"/>
      <c r="F60" s="9"/>
      <c r="G60" s="17"/>
      <c r="H60" s="9"/>
    </row>
    <row r="61" spans="2:8" ht="12.75">
      <c r="B61" s="9"/>
      <c r="C61" s="17"/>
      <c r="D61" s="9"/>
      <c r="E61" s="17"/>
      <c r="F61" s="9"/>
      <c r="G61" s="17"/>
      <c r="H61" s="9"/>
    </row>
    <row r="62" spans="2:8" ht="12.75">
      <c r="B62" s="9"/>
      <c r="C62" s="17"/>
      <c r="D62" s="9"/>
      <c r="E62" s="17"/>
      <c r="F62" s="9" t="s">
        <v>25</v>
      </c>
      <c r="G62" s="17"/>
      <c r="H62" s="9"/>
    </row>
    <row r="63" spans="2:8" ht="12.75">
      <c r="B63" s="9"/>
      <c r="C63" s="17"/>
      <c r="D63" s="9"/>
      <c r="E63" s="17"/>
      <c r="F63" s="9"/>
      <c r="G63" s="17"/>
      <c r="H63" s="9"/>
    </row>
    <row r="64" spans="2:8" ht="12.75">
      <c r="B64" s="9"/>
      <c r="C64" s="17"/>
      <c r="D64" s="9"/>
      <c r="E64" s="17"/>
      <c r="F64" s="9"/>
      <c r="G64" s="17"/>
      <c r="H64" s="9"/>
    </row>
    <row r="65" spans="2:8" ht="12.75">
      <c r="B65" s="9"/>
      <c r="C65" s="17"/>
      <c r="D65" s="9"/>
      <c r="E65" s="17"/>
      <c r="F65" s="9"/>
      <c r="G65" s="17"/>
      <c r="H65" s="9"/>
    </row>
    <row r="66" spans="2:8" ht="12.75">
      <c r="B66" s="9"/>
      <c r="C66" s="17"/>
      <c r="D66" s="9"/>
      <c r="E66" s="17"/>
      <c r="F66" s="9"/>
      <c r="G66" s="17"/>
      <c r="H66" s="9"/>
    </row>
    <row r="67" spans="2:8" ht="12.75">
      <c r="B67" s="9"/>
      <c r="C67" s="17"/>
      <c r="D67" s="9"/>
      <c r="E67" s="17"/>
      <c r="F67" s="9"/>
      <c r="G67" s="17"/>
      <c r="H67" s="9"/>
    </row>
    <row r="122" ht="12.75">
      <c r="B122" s="6" t="s">
        <v>25</v>
      </c>
    </row>
  </sheetData>
  <mergeCells count="6">
    <mergeCell ref="A56:H56"/>
    <mergeCell ref="A1:H1"/>
    <mergeCell ref="A2:H2"/>
    <mergeCell ref="A3:H3"/>
    <mergeCell ref="A55:H55"/>
    <mergeCell ref="A4:H4"/>
  </mergeCells>
  <printOptions horizontalCentered="1"/>
  <pageMargins left="0.7" right="0.55" top="1.24" bottom="0.393700787401575" header="0.393700787401575" footer="0.39370078740157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workbookViewId="0" topLeftCell="A1">
      <selection activeCell="C29" sqref="C29"/>
    </sheetView>
  </sheetViews>
  <sheetFormatPr defaultColWidth="9.140625" defaultRowHeight="12.75"/>
  <cols>
    <col min="1" max="1" width="2.8515625" style="6" customWidth="1"/>
    <col min="2" max="2" width="41.28125" style="6" customWidth="1"/>
    <col min="3" max="3" width="15.7109375" style="6" customWidth="1"/>
    <col min="4" max="4" width="0.85546875" style="6" customWidth="1"/>
    <col min="5" max="5" width="15.7109375" style="6" customWidth="1"/>
    <col min="6" max="6" width="4.140625" style="6" customWidth="1"/>
    <col min="7" max="8" width="9.140625" style="6" customWidth="1"/>
    <col min="9" max="9" width="9.00390625" style="6" customWidth="1"/>
    <col min="10" max="16384" width="9.140625" style="6" customWidth="1"/>
  </cols>
  <sheetData>
    <row r="1" spans="1:6" ht="18">
      <c r="A1" s="155" t="s">
        <v>128</v>
      </c>
      <c r="B1" s="155"/>
      <c r="C1" s="155"/>
      <c r="D1" s="155"/>
      <c r="E1" s="155"/>
      <c r="F1" s="11"/>
    </row>
    <row r="2" spans="1:6" ht="12.75">
      <c r="A2" s="156" t="s">
        <v>94</v>
      </c>
      <c r="B2" s="156"/>
      <c r="C2" s="156"/>
      <c r="D2" s="156"/>
      <c r="E2" s="156"/>
      <c r="F2" s="9"/>
    </row>
    <row r="3" spans="1:6" ht="12.75">
      <c r="A3" s="156" t="str">
        <f>'IS'!A3</f>
        <v>FOR THE FOURTH QUARTER ENDED 31 DECEMBER 2005</v>
      </c>
      <c r="B3" s="156"/>
      <c r="C3" s="156"/>
      <c r="D3" s="156"/>
      <c r="E3" s="156"/>
      <c r="F3" s="9"/>
    </row>
    <row r="4" spans="1:6" ht="12.75">
      <c r="A4" s="156" t="s">
        <v>127</v>
      </c>
      <c r="B4" s="156"/>
      <c r="C4" s="156"/>
      <c r="D4" s="156"/>
      <c r="E4" s="156"/>
      <c r="F4" s="9"/>
    </row>
    <row r="5" spans="1:6" ht="12.75">
      <c r="A5" s="9"/>
      <c r="B5" s="9"/>
      <c r="C5" s="9"/>
      <c r="D5" s="9"/>
      <c r="E5" s="9"/>
      <c r="F5" s="9"/>
    </row>
    <row r="7" ht="12.75">
      <c r="A7" s="3" t="s">
        <v>97</v>
      </c>
    </row>
    <row r="9" spans="1:5" ht="12.75">
      <c r="A9" s="10"/>
      <c r="B9" s="10"/>
      <c r="C9" s="83">
        <v>38717</v>
      </c>
      <c r="D9" s="7"/>
      <c r="E9" s="7">
        <v>38352</v>
      </c>
    </row>
    <row r="10" spans="1:5" ht="12.75">
      <c r="A10" s="10"/>
      <c r="B10" s="10"/>
      <c r="C10" s="56" t="s">
        <v>11</v>
      </c>
      <c r="D10" s="5"/>
      <c r="E10" s="5" t="s">
        <v>11</v>
      </c>
    </row>
    <row r="11" spans="1:5" ht="12.75">
      <c r="A11" s="10"/>
      <c r="B11" s="10"/>
      <c r="C11" s="20"/>
      <c r="D11" s="20"/>
      <c r="E11" s="56"/>
    </row>
    <row r="12" spans="1:5" ht="12.75">
      <c r="A12" s="10"/>
      <c r="B12" s="10"/>
      <c r="C12" s="20"/>
      <c r="D12" s="20"/>
      <c r="E12" s="56"/>
    </row>
    <row r="13" spans="1:5" ht="12.75">
      <c r="A13" s="4" t="s">
        <v>56</v>
      </c>
      <c r="B13" s="10"/>
      <c r="C13" s="16">
        <v>13637</v>
      </c>
      <c r="D13" s="16"/>
      <c r="E13" s="16">
        <v>14532</v>
      </c>
    </row>
    <row r="14" spans="1:6" ht="12.75">
      <c r="A14" s="4" t="s">
        <v>263</v>
      </c>
      <c r="B14" s="10"/>
      <c r="C14" s="109">
        <v>1442</v>
      </c>
      <c r="D14" s="17"/>
      <c r="E14" s="110">
        <v>0</v>
      </c>
      <c r="F14" s="12"/>
    </row>
    <row r="15" spans="1:6" ht="12.75">
      <c r="A15" s="4"/>
      <c r="B15" s="10"/>
      <c r="C15" s="22">
        <f>SUM(C13:C14)</f>
        <v>15079</v>
      </c>
      <c r="D15" s="17"/>
      <c r="E15" s="22">
        <f>SUM(E13:E14)</f>
        <v>14532</v>
      </c>
      <c r="F15" s="12"/>
    </row>
    <row r="16" spans="1:5" ht="12.75">
      <c r="A16" s="10"/>
      <c r="B16" s="10"/>
      <c r="C16" s="16"/>
      <c r="D16" s="16"/>
      <c r="E16" s="16"/>
    </row>
    <row r="17" spans="1:6" ht="12.75">
      <c r="A17" s="4" t="s">
        <v>12</v>
      </c>
      <c r="B17" s="10"/>
      <c r="F17" s="12"/>
    </row>
    <row r="18" spans="1:5" ht="12.75">
      <c r="A18" s="4"/>
      <c r="B18" s="10" t="s">
        <v>7</v>
      </c>
      <c r="C18" s="24">
        <v>7646</v>
      </c>
      <c r="D18" s="22"/>
      <c r="E18" s="24">
        <v>9223</v>
      </c>
    </row>
    <row r="19" spans="1:5" ht="12.75">
      <c r="A19" s="4"/>
      <c r="B19" s="10" t="s">
        <v>312</v>
      </c>
      <c r="C19" s="13">
        <v>240</v>
      </c>
      <c r="D19" s="22"/>
      <c r="E19" s="13">
        <v>0</v>
      </c>
    </row>
    <row r="20" spans="1:5" ht="12.75">
      <c r="A20" s="4"/>
      <c r="B20" s="10" t="s">
        <v>189</v>
      </c>
      <c r="C20" s="13">
        <v>248</v>
      </c>
      <c r="D20" s="22"/>
      <c r="E20" s="13">
        <v>496</v>
      </c>
    </row>
    <row r="21" spans="1:5" ht="12.75">
      <c r="A21" s="4"/>
      <c r="B21" s="10" t="s">
        <v>57</v>
      </c>
      <c r="C21" s="13">
        <v>6408</v>
      </c>
      <c r="D21" s="22"/>
      <c r="E21" s="13">
        <v>10671</v>
      </c>
    </row>
    <row r="22" spans="1:5" ht="12.75">
      <c r="A22" s="4"/>
      <c r="B22" s="10" t="s">
        <v>58</v>
      </c>
      <c r="C22" s="13">
        <v>116210</v>
      </c>
      <c r="D22" s="22"/>
      <c r="E22" s="13">
        <v>112936</v>
      </c>
    </row>
    <row r="23" spans="1:5" ht="12.75">
      <c r="A23" s="4"/>
      <c r="B23" s="10"/>
      <c r="C23" s="14">
        <f>SUM(C18:C22)</f>
        <v>130752</v>
      </c>
      <c r="D23" s="16"/>
      <c r="E23" s="14">
        <f>SUM(E18:E22)</f>
        <v>133326</v>
      </c>
    </row>
    <row r="24" spans="1:5" ht="12.75">
      <c r="A24" s="4"/>
      <c r="B24" s="10"/>
      <c r="C24" s="16"/>
      <c r="D24" s="16"/>
      <c r="E24" s="16"/>
    </row>
    <row r="25" spans="1:2" ht="12.75">
      <c r="A25" s="4" t="s">
        <v>2</v>
      </c>
      <c r="B25" s="10"/>
    </row>
    <row r="26" spans="1:5" ht="12.75">
      <c r="A26" s="4"/>
      <c r="B26" s="10" t="s">
        <v>59</v>
      </c>
      <c r="C26" s="24">
        <v>3206</v>
      </c>
      <c r="D26" s="22"/>
      <c r="E26" s="24">
        <v>6384</v>
      </c>
    </row>
    <row r="27" spans="1:5" ht="12.75">
      <c r="A27" s="4"/>
      <c r="B27" s="10" t="s">
        <v>1</v>
      </c>
      <c r="C27" s="13">
        <v>308</v>
      </c>
      <c r="D27" s="22"/>
      <c r="E27" s="13">
        <v>209</v>
      </c>
    </row>
    <row r="28" spans="1:5" ht="12.75">
      <c r="A28" s="4"/>
      <c r="B28" s="10"/>
      <c r="C28" s="14">
        <f>SUM(C26:C27)</f>
        <v>3514</v>
      </c>
      <c r="D28" s="16"/>
      <c r="E28" s="14">
        <f>SUM(E26:E27)</f>
        <v>6593</v>
      </c>
    </row>
    <row r="29" spans="1:5" ht="12.75">
      <c r="A29" s="4"/>
      <c r="B29" s="10"/>
      <c r="C29" s="16"/>
      <c r="D29" s="16"/>
      <c r="E29" s="16"/>
    </row>
    <row r="30" spans="1:5" ht="12.75">
      <c r="A30" s="4" t="s">
        <v>98</v>
      </c>
      <c r="B30" s="10"/>
      <c r="C30" s="16">
        <f>C23-C28</f>
        <v>127238</v>
      </c>
      <c r="D30" s="16"/>
      <c r="E30" s="16">
        <f>E23-E28</f>
        <v>126733</v>
      </c>
    </row>
    <row r="31" spans="1:5" ht="12.75">
      <c r="A31" s="10"/>
      <c r="B31" s="10"/>
      <c r="C31" s="16"/>
      <c r="D31" s="16"/>
      <c r="E31" s="16"/>
    </row>
    <row r="32" spans="1:5" ht="13.5" thickBot="1">
      <c r="A32" s="10"/>
      <c r="B32" s="10"/>
      <c r="C32" s="23">
        <f>C15+C30</f>
        <v>142317</v>
      </c>
      <c r="D32" s="16"/>
      <c r="E32" s="23">
        <f>E15+E30</f>
        <v>141265</v>
      </c>
    </row>
    <row r="33" spans="1:5" ht="13.5" thickTop="1">
      <c r="A33" s="10"/>
      <c r="B33" s="10"/>
      <c r="C33" s="16"/>
      <c r="D33" s="16"/>
      <c r="E33" s="16"/>
    </row>
    <row r="34" spans="1:5" ht="12.75">
      <c r="A34" s="10" t="s">
        <v>14</v>
      </c>
      <c r="B34" s="10"/>
      <c r="C34" s="16">
        <v>80784</v>
      </c>
      <c r="D34" s="16"/>
      <c r="E34" s="16">
        <v>80784</v>
      </c>
    </row>
    <row r="35" spans="1:5" ht="12.75">
      <c r="A35" s="10" t="s">
        <v>170</v>
      </c>
      <c r="B35" s="10"/>
      <c r="C35" s="16">
        <v>24053</v>
      </c>
      <c r="D35" s="16"/>
      <c r="E35" s="16">
        <v>19829</v>
      </c>
    </row>
    <row r="36" spans="1:5" ht="12.75">
      <c r="A36" s="10" t="s">
        <v>216</v>
      </c>
      <c r="B36" s="10"/>
      <c r="C36" s="142">
        <v>-3635</v>
      </c>
      <c r="D36" s="142"/>
      <c r="E36" s="142">
        <v>-493</v>
      </c>
    </row>
    <row r="37" spans="1:5" ht="12.75">
      <c r="A37" s="10" t="s">
        <v>157</v>
      </c>
      <c r="B37" s="10"/>
      <c r="C37" s="18">
        <v>40392</v>
      </c>
      <c r="D37" s="16"/>
      <c r="E37" s="18">
        <v>40392</v>
      </c>
    </row>
    <row r="38" spans="1:5" ht="12.75">
      <c r="A38" s="4" t="s">
        <v>13</v>
      </c>
      <c r="B38" s="10"/>
      <c r="C38" s="16">
        <f>SUM(C34:C37)</f>
        <v>141594</v>
      </c>
      <c r="D38" s="16"/>
      <c r="E38" s="16">
        <f>SUM(E34:E37)</f>
        <v>140512</v>
      </c>
    </row>
    <row r="39" spans="1:5" ht="12.75">
      <c r="A39" s="4"/>
      <c r="B39" s="10"/>
      <c r="C39" s="16"/>
      <c r="D39" s="16"/>
      <c r="E39" s="16"/>
    </row>
    <row r="40" spans="1:2" ht="12.75">
      <c r="A40" s="4" t="s">
        <v>60</v>
      </c>
      <c r="B40" s="10"/>
    </row>
    <row r="41" spans="1:5" ht="12.75">
      <c r="A41" s="10"/>
      <c r="B41" s="10" t="s">
        <v>61</v>
      </c>
      <c r="C41" s="14">
        <v>723</v>
      </c>
      <c r="D41" s="16"/>
      <c r="E41" s="14">
        <v>753</v>
      </c>
    </row>
    <row r="42" spans="1:5" ht="12.75">
      <c r="A42" s="10"/>
      <c r="B42" s="10"/>
      <c r="C42" s="14">
        <f>SUM(C41:C41)</f>
        <v>723</v>
      </c>
      <c r="D42" s="16"/>
      <c r="E42" s="14">
        <f>SUM(E41:E41)</f>
        <v>753</v>
      </c>
    </row>
    <row r="43" spans="1:5" ht="12.75">
      <c r="A43" s="10"/>
      <c r="B43" s="10"/>
      <c r="C43" s="16"/>
      <c r="D43" s="16"/>
      <c r="E43" s="16"/>
    </row>
    <row r="44" spans="1:7" ht="13.5" thickBot="1">
      <c r="A44" s="10"/>
      <c r="B44" s="10"/>
      <c r="C44" s="23">
        <f>C38+C42</f>
        <v>142317</v>
      </c>
      <c r="D44" s="16"/>
      <c r="E44" s="23">
        <f>E38+E42</f>
        <v>141265</v>
      </c>
      <c r="G44" s="15"/>
    </row>
    <row r="45" spans="1:7" ht="13.5" thickTop="1">
      <c r="A45" s="10"/>
      <c r="B45" s="10"/>
      <c r="C45" s="17"/>
      <c r="D45" s="17"/>
      <c r="E45" s="17"/>
      <c r="G45" s="15"/>
    </row>
    <row r="46" spans="1:7" ht="13.5" thickBot="1">
      <c r="A46" s="10" t="s">
        <v>341</v>
      </c>
      <c r="B46" s="10"/>
      <c r="C46" s="102">
        <f>C38/78403</f>
        <v>1.8059768121117814</v>
      </c>
      <c r="D46" s="17"/>
      <c r="E46" s="40">
        <f>E38/80719</f>
        <v>1.740754964754271</v>
      </c>
      <c r="G46" s="15"/>
    </row>
    <row r="47" spans="1:7" ht="13.5" thickTop="1">
      <c r="A47" s="10"/>
      <c r="B47" s="10"/>
      <c r="C47" s="10"/>
      <c r="D47" s="10"/>
      <c r="E47" s="10"/>
      <c r="G47" s="15"/>
    </row>
    <row r="48" ht="12.75">
      <c r="A48" s="6" t="s">
        <v>91</v>
      </c>
    </row>
    <row r="49" ht="12.75">
      <c r="A49" s="6" t="s">
        <v>169</v>
      </c>
    </row>
    <row r="50" ht="12.75">
      <c r="A50" s="6" t="s">
        <v>343</v>
      </c>
    </row>
    <row r="51" ht="12.75">
      <c r="A51" s="6" t="s">
        <v>342</v>
      </c>
    </row>
    <row r="52" spans="1:2" ht="12.75">
      <c r="A52" s="74" t="s">
        <v>344</v>
      </c>
      <c r="B52" s="74"/>
    </row>
    <row r="53" spans="1:2" ht="12.75">
      <c r="A53" s="74" t="s">
        <v>345</v>
      </c>
      <c r="B53" s="74"/>
    </row>
    <row r="54" ht="12.75">
      <c r="A54" s="44"/>
    </row>
    <row r="55" spans="1:6" ht="12.75">
      <c r="A55" s="154" t="s">
        <v>99</v>
      </c>
      <c r="B55" s="154"/>
      <c r="C55" s="154"/>
      <c r="D55" s="154"/>
      <c r="E55" s="154"/>
      <c r="F55" s="9"/>
    </row>
    <row r="56" spans="1:6" ht="12.75">
      <c r="A56" s="154" t="s">
        <v>220</v>
      </c>
      <c r="B56" s="154"/>
      <c r="C56" s="154"/>
      <c r="D56" s="154"/>
      <c r="E56" s="154"/>
      <c r="F56" s="9"/>
    </row>
    <row r="57" spans="2:6" ht="12.75">
      <c r="B57" s="9"/>
      <c r="C57" s="9"/>
      <c r="D57" s="9"/>
      <c r="E57" s="9"/>
      <c r="F57" s="9"/>
    </row>
    <row r="58" spans="3:5" ht="12.75">
      <c r="C58" s="12"/>
      <c r="D58" s="12"/>
      <c r="E58" s="12"/>
    </row>
    <row r="60" ht="12.75">
      <c r="A60" s="6" t="s">
        <v>91</v>
      </c>
    </row>
    <row r="123" ht="12.75">
      <c r="E123" s="6" t="s">
        <v>25</v>
      </c>
    </row>
  </sheetData>
  <mergeCells count="6">
    <mergeCell ref="A56:E56"/>
    <mergeCell ref="A1:E1"/>
    <mergeCell ref="A2:E2"/>
    <mergeCell ref="A3:E3"/>
    <mergeCell ref="A55:E55"/>
    <mergeCell ref="A4:E4"/>
  </mergeCells>
  <printOptions horizontalCentered="1"/>
  <pageMargins left="0.3937007874015748" right="0.3937007874015748" top="0.81" bottom="0.3937007874015748" header="0.3937007874015748" footer="0.4330708661417323"/>
  <pageSetup fitToHeight="1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8">
      <selection activeCell="A51" sqref="A51"/>
    </sheetView>
  </sheetViews>
  <sheetFormatPr defaultColWidth="9.140625" defaultRowHeight="12.75"/>
  <cols>
    <col min="1" max="1" width="4.57421875" style="3" customWidth="1"/>
    <col min="2" max="2" width="46.8515625" style="3" customWidth="1"/>
    <col min="3" max="3" width="10.7109375" style="3" customWidth="1"/>
    <col min="4" max="4" width="0.85546875" style="3" customWidth="1"/>
    <col min="5" max="5" width="11.00390625" style="3" customWidth="1"/>
    <col min="6" max="6" width="0.85546875" style="3" customWidth="1"/>
    <col min="7" max="7" width="12.7109375" style="3" customWidth="1"/>
    <col min="8" max="8" width="0.85546875" style="3" customWidth="1"/>
    <col min="9" max="9" width="10.7109375" style="45" customWidth="1"/>
    <col min="10" max="10" width="0.85546875" style="45" customWidth="1"/>
    <col min="11" max="11" width="10.7109375" style="45" customWidth="1"/>
    <col min="12" max="12" width="0.85546875" style="45" customWidth="1"/>
    <col min="13" max="13" width="14.8515625" style="45" customWidth="1"/>
    <col min="14" max="14" width="5.140625" style="3" customWidth="1"/>
    <col min="15" max="16384" width="9.140625" style="3" customWidth="1"/>
  </cols>
  <sheetData>
    <row r="1" spans="1:13" s="6" customFormat="1" ht="18">
      <c r="A1" s="155" t="s">
        <v>128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6" customFormat="1" ht="12.75">
      <c r="A2" s="156" t="s">
        <v>94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6" customFormat="1" ht="12.75">
      <c r="A3" s="156" t="str">
        <f>'IS'!A3</f>
        <v>FOR THE FOURTH QUARTER ENDED 31 DECEMBER 2005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</row>
    <row r="4" spans="1:13" ht="12.75">
      <c r="A4" s="156" t="s">
        <v>127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6" ht="12.75">
      <c r="A6" s="3" t="s">
        <v>105</v>
      </c>
    </row>
    <row r="7" spans="1:13" ht="12.75">
      <c r="A7" s="4"/>
      <c r="B7" s="4"/>
      <c r="C7" s="5"/>
      <c r="D7" s="5"/>
      <c r="E7" s="5"/>
      <c r="F7" s="5"/>
      <c r="G7" s="5" t="s">
        <v>71</v>
      </c>
      <c r="H7" s="5"/>
      <c r="I7" s="46"/>
      <c r="J7" s="46"/>
      <c r="K7" s="46"/>
      <c r="L7" s="46"/>
      <c r="M7" s="46"/>
    </row>
    <row r="8" spans="1:13" ht="12.75">
      <c r="A8" s="4"/>
      <c r="B8" s="4"/>
      <c r="C8" s="5" t="s">
        <v>69</v>
      </c>
      <c r="D8" s="5"/>
      <c r="E8" s="5"/>
      <c r="F8" s="5"/>
      <c r="G8" s="5" t="s">
        <v>92</v>
      </c>
      <c r="H8" s="5"/>
      <c r="I8" s="46" t="s">
        <v>158</v>
      </c>
      <c r="J8" s="46"/>
      <c r="K8" s="46" t="s">
        <v>190</v>
      </c>
      <c r="L8" s="46"/>
      <c r="M8" s="46"/>
    </row>
    <row r="9" spans="1:13" ht="12.75">
      <c r="A9" s="4"/>
      <c r="B9" s="4"/>
      <c r="C9" s="5" t="s">
        <v>70</v>
      </c>
      <c r="D9" s="5"/>
      <c r="E9" s="5" t="s">
        <v>157</v>
      </c>
      <c r="F9" s="5"/>
      <c r="G9" s="5" t="s">
        <v>93</v>
      </c>
      <c r="H9" s="5"/>
      <c r="I9" s="46" t="s">
        <v>139</v>
      </c>
      <c r="J9" s="46"/>
      <c r="K9" s="46" t="s">
        <v>191</v>
      </c>
      <c r="L9" s="46"/>
      <c r="M9" s="46" t="s">
        <v>44</v>
      </c>
    </row>
    <row r="10" spans="1:13" ht="12.75">
      <c r="A10" s="4"/>
      <c r="B10" s="4"/>
      <c r="C10" s="5" t="s">
        <v>11</v>
      </c>
      <c r="D10" s="5"/>
      <c r="E10" s="5" t="s">
        <v>11</v>
      </c>
      <c r="F10" s="5"/>
      <c r="G10" s="5" t="s">
        <v>11</v>
      </c>
      <c r="H10" s="5"/>
      <c r="I10" s="46" t="s">
        <v>11</v>
      </c>
      <c r="J10" s="46"/>
      <c r="K10" s="46" t="s">
        <v>11</v>
      </c>
      <c r="L10" s="46"/>
      <c r="M10" s="46" t="s">
        <v>11</v>
      </c>
    </row>
    <row r="11" spans="1:13" ht="12.75">
      <c r="A11" s="4"/>
      <c r="B11" s="4"/>
      <c r="C11" s="5"/>
      <c r="D11" s="5"/>
      <c r="E11" s="5"/>
      <c r="F11" s="5"/>
      <c r="G11" s="5"/>
      <c r="H11" s="5"/>
      <c r="I11" s="46"/>
      <c r="J11" s="46"/>
      <c r="K11" s="46"/>
      <c r="L11" s="46"/>
      <c r="M11" s="46"/>
    </row>
    <row r="12" spans="1:13" ht="12.75">
      <c r="A12" s="100" t="s">
        <v>293</v>
      </c>
      <c r="B12" s="100"/>
      <c r="C12" s="5"/>
      <c r="D12" s="5"/>
      <c r="E12" s="5"/>
      <c r="F12" s="5"/>
      <c r="G12" s="5"/>
      <c r="H12" s="5"/>
      <c r="I12" s="46"/>
      <c r="J12" s="46"/>
      <c r="K12" s="46"/>
      <c r="L12" s="46"/>
      <c r="M12" s="46"/>
    </row>
    <row r="13" spans="1:13" ht="12.75">
      <c r="A13" s="4"/>
      <c r="B13" s="4"/>
      <c r="C13" s="21"/>
      <c r="D13" s="21"/>
      <c r="E13" s="21"/>
      <c r="F13" s="21"/>
      <c r="G13" s="21"/>
      <c r="H13" s="21"/>
      <c r="I13" s="46"/>
      <c r="J13" s="46"/>
      <c r="K13" s="46"/>
      <c r="L13" s="46"/>
      <c r="M13" s="46"/>
    </row>
    <row r="14" spans="1:13" s="6" customFormat="1" ht="12.75">
      <c r="A14" s="25" t="s">
        <v>221</v>
      </c>
      <c r="B14" s="25"/>
      <c r="C14" s="142">
        <v>80784</v>
      </c>
      <c r="D14" s="142"/>
      <c r="E14" s="142">
        <v>40392</v>
      </c>
      <c r="F14" s="142"/>
      <c r="G14" s="142">
        <v>40558</v>
      </c>
      <c r="H14" s="142"/>
      <c r="I14" s="142">
        <v>-20729</v>
      </c>
      <c r="J14" s="142"/>
      <c r="K14" s="142">
        <v>-493</v>
      </c>
      <c r="L14" s="142"/>
      <c r="M14" s="142">
        <f>SUM(C14:K14)</f>
        <v>140512</v>
      </c>
    </row>
    <row r="15" spans="1:13" s="6" customFormat="1" ht="12.75">
      <c r="A15" s="10"/>
      <c r="B15" s="10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</row>
    <row r="16" spans="1:13" s="6" customFormat="1" ht="12.75">
      <c r="A16" s="10" t="s">
        <v>132</v>
      </c>
      <c r="B16" s="10"/>
      <c r="C16" s="143" t="s">
        <v>35</v>
      </c>
      <c r="D16" s="142"/>
      <c r="E16" s="143" t="s">
        <v>35</v>
      </c>
      <c r="F16" s="142"/>
      <c r="G16" s="143" t="s">
        <v>35</v>
      </c>
      <c r="H16" s="142"/>
      <c r="I16" s="142">
        <f>'IS'!F44</f>
        <v>6803</v>
      </c>
      <c r="J16" s="142"/>
      <c r="K16" s="142">
        <v>-3142</v>
      </c>
      <c r="L16" s="142"/>
      <c r="M16" s="142">
        <f>SUM(C16:K16)</f>
        <v>3661</v>
      </c>
    </row>
    <row r="17" spans="1:13" s="6" customFormat="1" ht="12.75">
      <c r="A17" s="10"/>
      <c r="B17" s="10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3" s="6" customFormat="1" ht="12.75">
      <c r="A18" s="10" t="s">
        <v>265</v>
      </c>
      <c r="B18" s="10"/>
      <c r="C18" s="142" t="s">
        <v>35</v>
      </c>
      <c r="D18" s="142"/>
      <c r="E18" s="142" t="s">
        <v>35</v>
      </c>
      <c r="F18" s="142"/>
      <c r="G18" s="142" t="s">
        <v>35</v>
      </c>
      <c r="H18" s="142"/>
      <c r="I18" s="142">
        <v>-559</v>
      </c>
      <c r="J18" s="142"/>
      <c r="K18" s="142" t="s">
        <v>35</v>
      </c>
      <c r="L18" s="142"/>
      <c r="M18" s="142">
        <f>SUM(C18:K18)</f>
        <v>-559</v>
      </c>
    </row>
    <row r="19" spans="1:13" s="6" customFormat="1" ht="12.75">
      <c r="A19" s="10"/>
      <c r="B19" s="10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0" spans="1:13" s="6" customFormat="1" ht="12.75">
      <c r="A20" s="10" t="s">
        <v>160</v>
      </c>
      <c r="B20" s="10"/>
      <c r="C20" s="143" t="s">
        <v>35</v>
      </c>
      <c r="D20" s="142"/>
      <c r="E20" s="143" t="s">
        <v>35</v>
      </c>
      <c r="F20" s="142"/>
      <c r="G20" s="143" t="s">
        <v>35</v>
      </c>
      <c r="H20" s="142"/>
      <c r="I20" s="142">
        <v>-2020</v>
      </c>
      <c r="J20" s="142"/>
      <c r="K20" s="142" t="s">
        <v>35</v>
      </c>
      <c r="L20" s="142"/>
      <c r="M20" s="142">
        <f>SUM(C20:K20)</f>
        <v>-2020</v>
      </c>
    </row>
    <row r="21" spans="1:13" s="6" customFormat="1" ht="12.75">
      <c r="A21" s="10"/>
      <c r="B21" s="10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s="6" customFormat="1" ht="12.75">
      <c r="A22" s="10" t="s">
        <v>175</v>
      </c>
      <c r="B22" s="10"/>
      <c r="C22" s="142" t="s">
        <v>35</v>
      </c>
      <c r="D22" s="142"/>
      <c r="E22" s="142" t="s">
        <v>35</v>
      </c>
      <c r="F22" s="142"/>
      <c r="G22" s="142">
        <v>-77</v>
      </c>
      <c r="H22" s="142"/>
      <c r="I22" s="142">
        <v>77</v>
      </c>
      <c r="J22" s="142"/>
      <c r="K22" s="142" t="s">
        <v>35</v>
      </c>
      <c r="L22" s="142"/>
      <c r="M22" s="142" t="s">
        <v>35</v>
      </c>
    </row>
    <row r="23" spans="1:13" s="6" customFormat="1" ht="12.75">
      <c r="A23" s="10"/>
      <c r="B23" s="10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spans="1:13" s="6" customFormat="1" ht="13.5" thickBot="1">
      <c r="A24" s="10" t="s">
        <v>296</v>
      </c>
      <c r="B24" s="10"/>
      <c r="C24" s="144">
        <f>SUM(C14:C23)</f>
        <v>80784</v>
      </c>
      <c r="D24" s="142"/>
      <c r="E24" s="144">
        <f>SUM(E14:E23)</f>
        <v>40392</v>
      </c>
      <c r="F24" s="142"/>
      <c r="G24" s="144">
        <f>SUM(G14:G23)</f>
        <v>40481</v>
      </c>
      <c r="H24" s="142"/>
      <c r="I24" s="144">
        <f>SUM(I14:I23)</f>
        <v>-16428</v>
      </c>
      <c r="J24" s="142"/>
      <c r="K24" s="144">
        <f>SUM(K14:K23)</f>
        <v>-3635</v>
      </c>
      <c r="L24" s="142"/>
      <c r="M24" s="145">
        <f>SUM(M14:M23)</f>
        <v>141594</v>
      </c>
    </row>
    <row r="25" spans="1:13" s="6" customFormat="1" ht="13.5" thickTop="1">
      <c r="A25" s="10"/>
      <c r="B25" s="10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spans="1:13" ht="12.75">
      <c r="A26" s="4" t="s">
        <v>294</v>
      </c>
      <c r="B26" s="4"/>
      <c r="C26" s="146"/>
      <c r="D26" s="146"/>
      <c r="E26" s="146"/>
      <c r="F26" s="146"/>
      <c r="G26" s="147"/>
      <c r="H26" s="146"/>
      <c r="I26" s="146"/>
      <c r="J26" s="148"/>
      <c r="K26" s="146"/>
      <c r="L26" s="148"/>
      <c r="M26" s="148"/>
    </row>
    <row r="27" spans="1:13" ht="12.75">
      <c r="A27" s="4"/>
      <c r="B27" s="4"/>
      <c r="C27" s="146"/>
      <c r="D27" s="146"/>
      <c r="E27" s="146"/>
      <c r="F27" s="146"/>
      <c r="G27" s="146"/>
      <c r="H27" s="146"/>
      <c r="I27" s="146"/>
      <c r="J27" s="148"/>
      <c r="K27" s="146"/>
      <c r="L27" s="148"/>
      <c r="M27" s="148"/>
    </row>
    <row r="28" spans="1:13" ht="12.75">
      <c r="A28" s="10" t="s">
        <v>166</v>
      </c>
      <c r="B28" s="4"/>
      <c r="C28" s="142">
        <v>80784</v>
      </c>
      <c r="D28" s="142"/>
      <c r="E28" s="142">
        <v>40392</v>
      </c>
      <c r="F28" s="142"/>
      <c r="G28" s="142">
        <v>40635</v>
      </c>
      <c r="H28" s="142"/>
      <c r="I28" s="142">
        <v>-9987</v>
      </c>
      <c r="J28" s="142"/>
      <c r="K28" s="142" t="s">
        <v>35</v>
      </c>
      <c r="L28" s="142"/>
      <c r="M28" s="142">
        <f>SUM(C28:K28)</f>
        <v>151824</v>
      </c>
    </row>
    <row r="29" spans="1:13" s="6" customFormat="1" ht="12.75">
      <c r="A29" s="10"/>
      <c r="B29" s="10"/>
      <c r="C29" s="142"/>
      <c r="D29" s="142"/>
      <c r="E29" s="142"/>
      <c r="F29" s="149"/>
      <c r="G29" s="142"/>
      <c r="H29" s="142"/>
      <c r="I29" s="142"/>
      <c r="J29" s="142"/>
      <c r="K29" s="142"/>
      <c r="L29" s="142"/>
      <c r="M29" s="142"/>
    </row>
    <row r="30" spans="1:13" s="6" customFormat="1" ht="12.75">
      <c r="A30" s="10" t="s">
        <v>132</v>
      </c>
      <c r="B30" s="10"/>
      <c r="C30" s="143" t="s">
        <v>35</v>
      </c>
      <c r="D30" s="142"/>
      <c r="E30" s="143" t="s">
        <v>35</v>
      </c>
      <c r="F30" s="142"/>
      <c r="G30" s="143" t="s">
        <v>35</v>
      </c>
      <c r="H30" s="142"/>
      <c r="I30" s="142">
        <f>'IS'!H44</f>
        <v>-8217</v>
      </c>
      <c r="J30" s="142"/>
      <c r="K30" s="142">
        <v>-493</v>
      </c>
      <c r="L30" s="142"/>
      <c r="M30" s="142">
        <f>SUM(C30:K30)</f>
        <v>-8710</v>
      </c>
    </row>
    <row r="31" spans="1:13" s="6" customFormat="1" ht="12.75">
      <c r="A31" s="10"/>
      <c r="B31" s="10"/>
      <c r="C31" s="143"/>
      <c r="D31" s="142"/>
      <c r="E31" s="143"/>
      <c r="F31" s="142"/>
      <c r="G31" s="143"/>
      <c r="H31" s="142"/>
      <c r="I31" s="142"/>
      <c r="J31" s="142"/>
      <c r="K31" s="142"/>
      <c r="L31" s="142"/>
      <c r="M31" s="142"/>
    </row>
    <row r="32" spans="1:13" s="6" customFormat="1" ht="12.75">
      <c r="A32" s="10" t="s">
        <v>264</v>
      </c>
      <c r="B32" s="10"/>
      <c r="C32" s="142" t="s">
        <v>35</v>
      </c>
      <c r="D32" s="142"/>
      <c r="E32" s="142" t="s">
        <v>35</v>
      </c>
      <c r="F32" s="142"/>
      <c r="G32" s="142" t="s">
        <v>35</v>
      </c>
      <c r="H32" s="142"/>
      <c r="I32" s="142">
        <v>-582</v>
      </c>
      <c r="J32" s="142"/>
      <c r="K32" s="142" t="s">
        <v>35</v>
      </c>
      <c r="L32" s="142"/>
      <c r="M32" s="142">
        <f>SUM(C32:K32)</f>
        <v>-582</v>
      </c>
    </row>
    <row r="33" spans="1:13" s="6" customFormat="1" ht="12.75">
      <c r="A33" s="10"/>
      <c r="B33" s="10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</row>
    <row r="34" spans="1:13" s="6" customFormat="1" ht="12.75">
      <c r="A34" s="10" t="s">
        <v>160</v>
      </c>
      <c r="B34" s="10"/>
      <c r="C34" s="143" t="s">
        <v>35</v>
      </c>
      <c r="D34" s="142"/>
      <c r="E34" s="143" t="s">
        <v>35</v>
      </c>
      <c r="F34" s="142"/>
      <c r="G34" s="143" t="s">
        <v>35</v>
      </c>
      <c r="H34" s="142"/>
      <c r="I34" s="142">
        <v>-2020</v>
      </c>
      <c r="J34" s="142"/>
      <c r="K34" s="142" t="s">
        <v>35</v>
      </c>
      <c r="L34" s="142"/>
      <c r="M34" s="142">
        <f>SUM(C34:K34)</f>
        <v>-2020</v>
      </c>
    </row>
    <row r="35" spans="1:13" s="6" customFormat="1" ht="12.75">
      <c r="A35" s="10"/>
      <c r="B35" s="10"/>
      <c r="C35" s="142"/>
      <c r="D35" s="142"/>
      <c r="E35" s="142"/>
      <c r="F35" s="149"/>
      <c r="G35" s="142"/>
      <c r="H35" s="142"/>
      <c r="I35" s="142"/>
      <c r="J35" s="142"/>
      <c r="K35" s="142"/>
      <c r="L35" s="142"/>
      <c r="M35" s="142"/>
    </row>
    <row r="36" spans="1:13" s="6" customFormat="1" ht="12.75">
      <c r="A36" s="10" t="s">
        <v>175</v>
      </c>
      <c r="B36" s="10"/>
      <c r="C36" s="142" t="s">
        <v>35</v>
      </c>
      <c r="D36" s="142"/>
      <c r="E36" s="142" t="s">
        <v>35</v>
      </c>
      <c r="F36" s="142"/>
      <c r="G36" s="142">
        <f>-I36</f>
        <v>-77</v>
      </c>
      <c r="H36" s="142"/>
      <c r="I36" s="142">
        <v>77</v>
      </c>
      <c r="J36" s="142"/>
      <c r="K36" s="142" t="s">
        <v>35</v>
      </c>
      <c r="L36" s="142"/>
      <c r="M36" s="142">
        <f>SUM(C36:K36)</f>
        <v>0</v>
      </c>
    </row>
    <row r="37" spans="1:13" s="6" customFormat="1" ht="12.75">
      <c r="A37" s="10"/>
      <c r="B37" s="10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</row>
    <row r="38" spans="1:13" s="6" customFormat="1" ht="13.5" thickBot="1">
      <c r="A38" s="10" t="s">
        <v>297</v>
      </c>
      <c r="B38" s="10"/>
      <c r="C38" s="144">
        <f>SUM(C28:C37)</f>
        <v>80784</v>
      </c>
      <c r="D38" s="142"/>
      <c r="E38" s="144">
        <f>SUM(E28:E37)</f>
        <v>40392</v>
      </c>
      <c r="F38" s="149"/>
      <c r="G38" s="144">
        <f>SUM(G28:G37)</f>
        <v>40558</v>
      </c>
      <c r="H38" s="142"/>
      <c r="I38" s="144">
        <f>SUM(I28:I37)</f>
        <v>-20729</v>
      </c>
      <c r="J38" s="142"/>
      <c r="K38" s="144">
        <f>SUM(K28:K37)</f>
        <v>-493</v>
      </c>
      <c r="L38" s="142"/>
      <c r="M38" s="144">
        <f>SUM(M28:M37)</f>
        <v>140512</v>
      </c>
    </row>
    <row r="39" spans="1:13" s="6" customFormat="1" ht="13.5" thickTop="1">
      <c r="A39" s="10"/>
      <c r="B39" s="10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</row>
    <row r="40" spans="9:13" ht="12.75">
      <c r="I40" s="47"/>
      <c r="J40" s="47"/>
      <c r="K40" s="47"/>
      <c r="L40" s="47"/>
      <c r="M40" s="47"/>
    </row>
    <row r="41" spans="1:13" ht="12.75">
      <c r="A41" s="154" t="s">
        <v>165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</row>
    <row r="42" spans="1:13" ht="12.75">
      <c r="A42" s="154" t="s">
        <v>222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</row>
    <row r="55" ht="12.75">
      <c r="A55" s="3" t="s">
        <v>91</v>
      </c>
    </row>
  </sheetData>
  <mergeCells count="6">
    <mergeCell ref="A41:M41"/>
    <mergeCell ref="A42:M42"/>
    <mergeCell ref="A1:M1"/>
    <mergeCell ref="A2:M2"/>
    <mergeCell ref="A3:M3"/>
    <mergeCell ref="A4:M4"/>
  </mergeCells>
  <printOptions/>
  <pageMargins left="1.13" right="0.54" top="0.49" bottom="0.52" header="0.5" footer="0.5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workbookViewId="0" topLeftCell="A16">
      <selection activeCell="D24" sqref="D24"/>
    </sheetView>
  </sheetViews>
  <sheetFormatPr defaultColWidth="9.140625" defaultRowHeight="12.75"/>
  <cols>
    <col min="1" max="1" width="2.8515625" style="0" customWidth="1"/>
    <col min="2" max="2" width="49.8515625" style="0" customWidth="1"/>
    <col min="3" max="3" width="10.7109375" style="76" customWidth="1"/>
    <col min="4" max="4" width="10.7109375" style="74" customWidth="1"/>
    <col min="5" max="5" width="2.28125" style="74" customWidth="1"/>
    <col min="6" max="6" width="10.7109375" style="76" customWidth="1"/>
    <col min="7" max="7" width="10.7109375" style="74" customWidth="1"/>
  </cols>
  <sheetData>
    <row r="1" spans="1:7" s="6" customFormat="1" ht="18">
      <c r="A1" s="155" t="s">
        <v>128</v>
      </c>
      <c r="B1" s="155"/>
      <c r="C1" s="155"/>
      <c r="D1" s="155"/>
      <c r="E1" s="155"/>
      <c r="F1" s="155"/>
      <c r="G1" s="155"/>
    </row>
    <row r="2" spans="1:7" s="6" customFormat="1" ht="12.75">
      <c r="A2" s="156" t="s">
        <v>94</v>
      </c>
      <c r="B2" s="156"/>
      <c r="C2" s="156"/>
      <c r="D2" s="156"/>
      <c r="E2" s="156"/>
      <c r="F2" s="156"/>
      <c r="G2" s="156"/>
    </row>
    <row r="3" spans="1:7" s="6" customFormat="1" ht="12.75">
      <c r="A3" s="156" t="str">
        <f>'IS'!A3</f>
        <v>FOR THE FOURTH QUARTER ENDED 31 DECEMBER 2005</v>
      </c>
      <c r="B3" s="156"/>
      <c r="C3" s="156"/>
      <c r="D3" s="156"/>
      <c r="E3" s="156"/>
      <c r="F3" s="156"/>
      <c r="G3" s="156"/>
    </row>
    <row r="4" spans="1:7" s="6" customFormat="1" ht="12.75">
      <c r="A4" s="156" t="s">
        <v>127</v>
      </c>
      <c r="B4" s="156"/>
      <c r="C4" s="156"/>
      <c r="D4" s="156"/>
      <c r="E4" s="156"/>
      <c r="F4" s="156"/>
      <c r="G4" s="156"/>
    </row>
    <row r="5" spans="1:7" s="6" customFormat="1" ht="12.75">
      <c r="A5" s="9"/>
      <c r="B5" s="9"/>
      <c r="C5" s="76"/>
      <c r="D5" s="76"/>
      <c r="E5" s="76"/>
      <c r="F5" s="76"/>
      <c r="G5" s="76"/>
    </row>
    <row r="7" spans="1:7" ht="12.75">
      <c r="A7" s="87" t="s">
        <v>101</v>
      </c>
      <c r="B7" s="74"/>
      <c r="D7" s="87"/>
      <c r="E7" s="87"/>
      <c r="F7" s="88"/>
      <c r="G7" s="87"/>
    </row>
    <row r="8" spans="1:7" ht="12.75">
      <c r="A8" s="3"/>
      <c r="D8" s="87"/>
      <c r="G8" s="87"/>
    </row>
    <row r="9" spans="1:7" ht="12.75">
      <c r="A9" s="4"/>
      <c r="B9" s="4"/>
      <c r="C9" s="159" t="s">
        <v>295</v>
      </c>
      <c r="D9" s="159"/>
      <c r="E9" s="88"/>
      <c r="F9" s="159" t="str">
        <f>C9</f>
        <v>Financial Year</v>
      </c>
      <c r="G9" s="159"/>
    </row>
    <row r="10" spans="1:7" ht="12.75">
      <c r="A10" s="4"/>
      <c r="B10" s="4"/>
      <c r="C10" s="157" t="s">
        <v>38</v>
      </c>
      <c r="D10" s="157"/>
      <c r="E10" s="87"/>
      <c r="F10" s="157" t="s">
        <v>38</v>
      </c>
      <c r="G10" s="157"/>
    </row>
    <row r="11" spans="1:7" ht="12.75">
      <c r="A11" s="4"/>
      <c r="B11" s="4"/>
      <c r="C11" s="158">
        <v>38717</v>
      </c>
      <c r="D11" s="158"/>
      <c r="E11" s="87"/>
      <c r="F11" s="158">
        <v>38352</v>
      </c>
      <c r="G11" s="158"/>
    </row>
    <row r="12" spans="1:7" ht="12.75">
      <c r="A12" s="4"/>
      <c r="B12" s="4"/>
      <c r="C12" s="157" t="s">
        <v>11</v>
      </c>
      <c r="D12" s="157"/>
      <c r="E12" s="87"/>
      <c r="F12" s="157" t="s">
        <v>11</v>
      </c>
      <c r="G12" s="157"/>
    </row>
    <row r="13" spans="1:7" ht="12.75">
      <c r="A13" s="2"/>
      <c r="B13" s="2"/>
      <c r="C13" s="128"/>
      <c r="D13" s="150"/>
      <c r="E13" s="124"/>
      <c r="F13" s="125"/>
      <c r="G13" s="147"/>
    </row>
    <row r="14" spans="1:7" ht="12.75">
      <c r="A14" s="4" t="s">
        <v>102</v>
      </c>
      <c r="B14" s="2"/>
      <c r="C14" s="128"/>
      <c r="D14" s="150"/>
      <c r="E14" s="124"/>
      <c r="F14" s="125"/>
      <c r="G14" s="150"/>
    </row>
    <row r="15" spans="1:7" ht="12.75">
      <c r="A15" s="4" t="s">
        <v>183</v>
      </c>
      <c r="B15" s="2"/>
      <c r="C15" s="128"/>
      <c r="D15" s="150"/>
      <c r="E15" s="124"/>
      <c r="F15" s="125"/>
      <c r="G15" s="150"/>
    </row>
    <row r="16" spans="1:7" ht="12.75">
      <c r="A16" s="10" t="s">
        <v>185</v>
      </c>
      <c r="B16" s="4"/>
      <c r="C16" s="128">
        <v>7026</v>
      </c>
      <c r="D16" s="124"/>
      <c r="E16" s="127"/>
      <c r="F16" s="128">
        <v>274</v>
      </c>
      <c r="G16" s="124"/>
    </row>
    <row r="17" spans="1:7" ht="12.75">
      <c r="A17" s="10" t="s">
        <v>62</v>
      </c>
      <c r="B17" s="4"/>
      <c r="C17" s="128"/>
      <c r="D17" s="124"/>
      <c r="E17" s="124"/>
      <c r="F17" s="128"/>
      <c r="G17" s="124"/>
    </row>
    <row r="18" spans="1:7" ht="12.75">
      <c r="A18" s="10"/>
      <c r="B18" s="10" t="s">
        <v>121</v>
      </c>
      <c r="C18" s="128">
        <v>731</v>
      </c>
      <c r="D18" s="124"/>
      <c r="E18" s="124"/>
      <c r="F18" s="128">
        <v>718</v>
      </c>
      <c r="G18" s="124"/>
    </row>
    <row r="19" spans="1:7" ht="12.75">
      <c r="A19" s="10"/>
      <c r="B19" s="10" t="s">
        <v>253</v>
      </c>
      <c r="C19" s="128">
        <v>-1335</v>
      </c>
      <c r="D19" s="124"/>
      <c r="E19" s="124"/>
      <c r="F19" s="128">
        <v>-37</v>
      </c>
      <c r="G19" s="124"/>
    </row>
    <row r="20" spans="1:7" ht="12" customHeight="1">
      <c r="A20" s="4"/>
      <c r="B20" s="10" t="s">
        <v>63</v>
      </c>
      <c r="C20" s="128">
        <v>802</v>
      </c>
      <c r="D20" s="124"/>
      <c r="E20" s="124"/>
      <c r="F20" s="128">
        <v>1105</v>
      </c>
      <c r="G20" s="124"/>
    </row>
    <row r="21" spans="1:7" ht="12.75">
      <c r="A21" s="4"/>
      <c r="B21" s="10" t="s">
        <v>64</v>
      </c>
      <c r="C21" s="129">
        <v>-3934</v>
      </c>
      <c r="D21" s="124"/>
      <c r="E21" s="124"/>
      <c r="F21" s="129">
        <v>-3618</v>
      </c>
      <c r="G21" s="124"/>
    </row>
    <row r="22" spans="1:7" ht="12.75">
      <c r="A22" s="10" t="s">
        <v>229</v>
      </c>
      <c r="B22" s="4"/>
      <c r="C22" s="147"/>
      <c r="D22" s="128">
        <f>SUM(C15:C22)</f>
        <v>3290</v>
      </c>
      <c r="E22" s="124"/>
      <c r="F22" s="125"/>
      <c r="G22" s="128">
        <f>SUM(F16:F21)</f>
        <v>-1558</v>
      </c>
    </row>
    <row r="23" spans="1:7" ht="12.75">
      <c r="A23" s="10"/>
      <c r="B23" s="4"/>
      <c r="C23" s="147"/>
      <c r="D23" s="128"/>
      <c r="E23" s="124"/>
      <c r="F23" s="125"/>
      <c r="G23" s="128"/>
    </row>
    <row r="24" spans="1:7" ht="12.75">
      <c r="A24" s="4" t="s">
        <v>184</v>
      </c>
      <c r="B24" s="2"/>
      <c r="C24" s="128"/>
      <c r="D24" s="150"/>
      <c r="E24" s="124"/>
      <c r="F24" s="125"/>
      <c r="G24" s="150"/>
    </row>
    <row r="25" spans="1:7" ht="12.75">
      <c r="A25" s="10" t="s">
        <v>172</v>
      </c>
      <c r="B25" s="4"/>
      <c r="C25" s="128" t="s">
        <v>35</v>
      </c>
      <c r="D25" s="124"/>
      <c r="E25" s="127"/>
      <c r="F25" s="125">
        <v>-8429</v>
      </c>
      <c r="G25" s="124"/>
    </row>
    <row r="26" spans="1:7" ht="12.75">
      <c r="A26" s="10" t="s">
        <v>62</v>
      </c>
      <c r="B26" s="4"/>
      <c r="C26" s="128"/>
      <c r="D26" s="124"/>
      <c r="E26" s="124"/>
      <c r="F26" s="125"/>
      <c r="G26" s="124"/>
    </row>
    <row r="27" spans="1:7" ht="12.75">
      <c r="A27" s="10"/>
      <c r="B27" s="10" t="s">
        <v>121</v>
      </c>
      <c r="C27" s="128" t="s">
        <v>35</v>
      </c>
      <c r="D27" s="124"/>
      <c r="E27" s="124"/>
      <c r="F27" s="125">
        <v>374</v>
      </c>
      <c r="G27" s="124"/>
    </row>
    <row r="28" spans="1:7" ht="12.75">
      <c r="A28" s="10"/>
      <c r="B28" s="10" t="s">
        <v>262</v>
      </c>
      <c r="C28" s="128" t="s">
        <v>35</v>
      </c>
      <c r="D28" s="124"/>
      <c r="E28" s="124"/>
      <c r="F28" s="128">
        <v>-943</v>
      </c>
      <c r="G28" s="124"/>
    </row>
    <row r="29" spans="1:7" ht="12.75">
      <c r="A29" s="4"/>
      <c r="B29" s="10" t="s">
        <v>63</v>
      </c>
      <c r="C29" s="129" t="s">
        <v>35</v>
      </c>
      <c r="D29" s="150"/>
      <c r="E29" s="150"/>
      <c r="F29" s="129">
        <v>-83</v>
      </c>
      <c r="G29" s="124"/>
    </row>
    <row r="30" spans="1:9" ht="12.75">
      <c r="A30" s="10" t="s">
        <v>186</v>
      </c>
      <c r="B30" s="4"/>
      <c r="C30" s="147"/>
      <c r="D30" s="128">
        <f>SUM(C25:C29)</f>
        <v>0</v>
      </c>
      <c r="E30" s="124"/>
      <c r="F30" s="125"/>
      <c r="G30" s="128">
        <f>SUM(F25:F29)</f>
        <v>-9081</v>
      </c>
      <c r="H30" s="47"/>
      <c r="I30" s="47"/>
    </row>
    <row r="31" spans="1:8" ht="12.75">
      <c r="A31" s="10"/>
      <c r="B31" s="4"/>
      <c r="C31" s="147"/>
      <c r="D31" s="128"/>
      <c r="E31" s="124"/>
      <c r="F31" s="125"/>
      <c r="G31" s="128"/>
      <c r="H31" s="47"/>
    </row>
    <row r="32" spans="1:7" ht="12.75">
      <c r="A32" s="10" t="s">
        <v>65</v>
      </c>
      <c r="B32" s="4"/>
      <c r="C32" s="147"/>
      <c r="D32" s="128"/>
      <c r="E32" s="124"/>
      <c r="F32" s="125"/>
      <c r="G32" s="128"/>
    </row>
    <row r="33" spans="1:7" ht="12.75">
      <c r="A33" s="4"/>
      <c r="B33" s="10" t="s">
        <v>66</v>
      </c>
      <c r="C33" s="128"/>
      <c r="D33" s="128">
        <v>5231</v>
      </c>
      <c r="E33" s="124"/>
      <c r="F33" s="125"/>
      <c r="G33" s="128">
        <v>-625</v>
      </c>
    </row>
    <row r="34" spans="1:7" ht="12.75">
      <c r="A34" s="4"/>
      <c r="B34" s="10" t="s">
        <v>67</v>
      </c>
      <c r="C34" s="128"/>
      <c r="D34" s="129">
        <v>-3274</v>
      </c>
      <c r="E34" s="124"/>
      <c r="F34" s="125"/>
      <c r="G34" s="129">
        <v>-662</v>
      </c>
    </row>
    <row r="35" spans="1:7" ht="12.75">
      <c r="A35" s="10" t="s">
        <v>123</v>
      </c>
      <c r="B35" s="10"/>
      <c r="C35" s="128"/>
      <c r="D35" s="128">
        <f>D22+D30+D33+D34</f>
        <v>5247</v>
      </c>
      <c r="E35" s="124"/>
      <c r="F35" s="125"/>
      <c r="G35" s="128">
        <f>G22+G30+G33+G34</f>
        <v>-11926</v>
      </c>
    </row>
    <row r="36" spans="1:7" ht="12.75">
      <c r="A36" s="4"/>
      <c r="B36" s="10" t="s">
        <v>124</v>
      </c>
      <c r="C36" s="128"/>
      <c r="D36" s="128">
        <v>-168</v>
      </c>
      <c r="E36" s="124"/>
      <c r="F36" s="125"/>
      <c r="G36" s="128">
        <v>-223</v>
      </c>
    </row>
    <row r="37" spans="1:7" ht="12.75">
      <c r="A37" s="4"/>
      <c r="B37" s="25" t="s">
        <v>188</v>
      </c>
      <c r="C37" s="128"/>
      <c r="D37" s="128">
        <v>-391</v>
      </c>
      <c r="E37" s="124"/>
      <c r="F37" s="125"/>
      <c r="G37" s="128">
        <v>-224</v>
      </c>
    </row>
    <row r="38" spans="1:7" ht="12.75">
      <c r="A38" s="4"/>
      <c r="B38" s="25" t="s">
        <v>251</v>
      </c>
      <c r="C38" s="128"/>
      <c r="D38" s="128" t="s">
        <v>35</v>
      </c>
      <c r="E38" s="124"/>
      <c r="F38" s="125"/>
      <c r="G38" s="128">
        <v>-177</v>
      </c>
    </row>
    <row r="39" spans="1:7" ht="12.75">
      <c r="A39" s="4" t="s">
        <v>236</v>
      </c>
      <c r="B39" s="4"/>
      <c r="C39" s="147"/>
      <c r="D39" s="151">
        <f>SUM(D35:D37)</f>
        <v>4688</v>
      </c>
      <c r="E39" s="124"/>
      <c r="F39" s="125"/>
      <c r="G39" s="151">
        <f>SUM(G35:G38)</f>
        <v>-12550</v>
      </c>
    </row>
    <row r="40" spans="1:7" ht="12.75">
      <c r="A40" s="4"/>
      <c r="B40" s="4"/>
      <c r="C40" s="147"/>
      <c r="D40" s="128"/>
      <c r="E40" s="124"/>
      <c r="F40" s="125"/>
      <c r="G40" s="128"/>
    </row>
    <row r="41" spans="1:7" ht="12.75">
      <c r="A41" s="4" t="s">
        <v>103</v>
      </c>
      <c r="B41" s="4"/>
      <c r="C41" s="147"/>
      <c r="D41" s="128"/>
      <c r="E41" s="124"/>
      <c r="F41" s="125"/>
      <c r="G41" s="128"/>
    </row>
    <row r="42" spans="1:7" ht="12.75">
      <c r="A42" s="4"/>
      <c r="B42" s="10" t="s">
        <v>122</v>
      </c>
      <c r="C42" s="128"/>
      <c r="D42" s="128">
        <v>3011</v>
      </c>
      <c r="E42" s="124"/>
      <c r="F42" s="125"/>
      <c r="G42" s="128">
        <v>3887</v>
      </c>
    </row>
    <row r="43" spans="1:7" ht="12.75">
      <c r="A43" s="4"/>
      <c r="B43" s="10" t="s">
        <v>254</v>
      </c>
      <c r="C43" s="128"/>
      <c r="D43" s="128">
        <v>1619</v>
      </c>
      <c r="E43" s="124"/>
      <c r="F43" s="125"/>
      <c r="G43" s="128">
        <v>1383</v>
      </c>
    </row>
    <row r="44" spans="1:7" ht="12.75">
      <c r="A44" s="4"/>
      <c r="B44" s="10" t="s">
        <v>68</v>
      </c>
      <c r="C44" s="128"/>
      <c r="D44" s="128">
        <v>-323</v>
      </c>
      <c r="E44" s="124"/>
      <c r="F44" s="125"/>
      <c r="G44" s="128">
        <v>-1219</v>
      </c>
    </row>
    <row r="45" spans="1:7" ht="12.75">
      <c r="A45" s="4" t="s">
        <v>171</v>
      </c>
      <c r="B45" s="10"/>
      <c r="C45" s="128"/>
      <c r="D45" s="151">
        <f>SUM(D42:D44)</f>
        <v>4307</v>
      </c>
      <c r="E45" s="124"/>
      <c r="F45" s="125"/>
      <c r="G45" s="151">
        <f>SUM(G42:G44)</f>
        <v>4051</v>
      </c>
    </row>
    <row r="46" spans="1:7" ht="12.75">
      <c r="A46" s="4"/>
      <c r="B46" s="10"/>
      <c r="C46" s="128"/>
      <c r="D46" s="128"/>
      <c r="E46" s="124"/>
      <c r="F46" s="125"/>
      <c r="G46" s="128"/>
    </row>
    <row r="47" spans="1:7" ht="12.75">
      <c r="A47" s="4" t="s">
        <v>159</v>
      </c>
      <c r="B47" s="4"/>
      <c r="C47" s="147"/>
      <c r="D47" s="128"/>
      <c r="E47" s="124"/>
      <c r="F47" s="125"/>
      <c r="G47" s="128"/>
    </row>
    <row r="48" spans="1:7" ht="12.75" hidden="1">
      <c r="A48" s="4"/>
      <c r="B48" s="10" t="s">
        <v>163</v>
      </c>
      <c r="C48" s="128"/>
      <c r="D48" s="128">
        <v>0</v>
      </c>
      <c r="E48" s="124"/>
      <c r="F48" s="125"/>
      <c r="G48" s="128">
        <v>0</v>
      </c>
    </row>
    <row r="49" spans="1:7" ht="12.75">
      <c r="A49" s="4"/>
      <c r="B49" s="25" t="s">
        <v>162</v>
      </c>
      <c r="C49" s="128"/>
      <c r="D49" s="128">
        <v>-559</v>
      </c>
      <c r="E49" s="124"/>
      <c r="F49" s="125"/>
      <c r="G49" s="128">
        <v>-582</v>
      </c>
    </row>
    <row r="50" spans="1:7" ht="12.75">
      <c r="A50" s="4"/>
      <c r="B50" s="25" t="s">
        <v>252</v>
      </c>
      <c r="C50" s="128"/>
      <c r="D50" s="128">
        <v>-2020</v>
      </c>
      <c r="E50" s="124"/>
      <c r="F50" s="125"/>
      <c r="G50" s="128">
        <v>-2020</v>
      </c>
    </row>
    <row r="51" spans="1:7" ht="12.75">
      <c r="A51" s="4"/>
      <c r="B51" s="10" t="s">
        <v>214</v>
      </c>
      <c r="C51" s="128"/>
      <c r="D51" s="129">
        <v>-3142</v>
      </c>
      <c r="E51" s="150"/>
      <c r="F51" s="128"/>
      <c r="G51" s="129">
        <v>-493</v>
      </c>
    </row>
    <row r="52" spans="1:7" ht="12.75">
      <c r="A52" s="4" t="s">
        <v>187</v>
      </c>
      <c r="B52" s="10"/>
      <c r="C52" s="128"/>
      <c r="D52" s="151">
        <f>SUM(D48:D51)</f>
        <v>-5721</v>
      </c>
      <c r="E52" s="124"/>
      <c r="F52" s="125"/>
      <c r="G52" s="151">
        <f>SUM(G48:G51)</f>
        <v>-3095</v>
      </c>
    </row>
    <row r="53" spans="1:7" ht="12.75">
      <c r="A53" s="4"/>
      <c r="B53" s="10"/>
      <c r="C53" s="128"/>
      <c r="D53" s="128"/>
      <c r="E53" s="124"/>
      <c r="F53" s="125"/>
      <c r="G53" s="128"/>
    </row>
    <row r="54" spans="1:7" ht="12.75">
      <c r="A54" s="4" t="s">
        <v>235</v>
      </c>
      <c r="B54" s="10"/>
      <c r="C54" s="128"/>
      <c r="D54" s="128">
        <f>D39+D45+D52</f>
        <v>3274</v>
      </c>
      <c r="E54" s="124"/>
      <c r="F54" s="125"/>
      <c r="G54" s="128">
        <f>G39+G45+G52</f>
        <v>-11594</v>
      </c>
    </row>
    <row r="55" spans="1:7" ht="12.75">
      <c r="A55" s="4"/>
      <c r="B55" s="10"/>
      <c r="C55" s="128"/>
      <c r="D55" s="128"/>
      <c r="E55" s="124"/>
      <c r="F55" s="125"/>
      <c r="G55" s="128"/>
    </row>
    <row r="56" spans="1:7" ht="12.75">
      <c r="A56" s="4" t="s">
        <v>168</v>
      </c>
      <c r="B56" s="10"/>
      <c r="C56" s="128"/>
      <c r="D56" s="128">
        <f>'BS'!E22</f>
        <v>112936</v>
      </c>
      <c r="E56" s="124"/>
      <c r="F56" s="125"/>
      <c r="G56" s="128">
        <v>124530</v>
      </c>
    </row>
    <row r="57" spans="1:7" ht="12.75">
      <c r="A57" s="4"/>
      <c r="B57" s="4"/>
      <c r="C57" s="147"/>
      <c r="D57" s="128"/>
      <c r="E57" s="124"/>
      <c r="F57" s="125"/>
      <c r="G57" s="128"/>
    </row>
    <row r="58" spans="1:7" ht="13.5" thickBot="1">
      <c r="A58" s="4" t="s">
        <v>167</v>
      </c>
      <c r="B58" s="4"/>
      <c r="C58" s="147"/>
      <c r="D58" s="145">
        <f>SUM(D54:D57)</f>
        <v>116210</v>
      </c>
      <c r="E58" s="124"/>
      <c r="F58" s="125"/>
      <c r="G58" s="145">
        <f>SUM(G54:G57)</f>
        <v>112936</v>
      </c>
    </row>
    <row r="59" spans="1:7" ht="13.5" thickTop="1">
      <c r="A59" s="4"/>
      <c r="B59" s="4"/>
      <c r="C59" s="147"/>
      <c r="D59" s="128"/>
      <c r="E59" s="124"/>
      <c r="F59" s="125"/>
      <c r="G59" s="124"/>
    </row>
    <row r="60" spans="1:7" ht="12.75">
      <c r="A60" s="4"/>
      <c r="B60" s="4"/>
      <c r="C60" s="56"/>
      <c r="D60" s="25"/>
      <c r="G60" s="89"/>
    </row>
    <row r="63" spans="1:7" ht="12.75">
      <c r="A63" s="154" t="s">
        <v>104</v>
      </c>
      <c r="B63" s="154"/>
      <c r="C63" s="154"/>
      <c r="D63" s="154"/>
      <c r="E63" s="154"/>
      <c r="F63" s="154"/>
      <c r="G63" s="154"/>
    </row>
    <row r="64" spans="1:7" ht="12.75">
      <c r="A64" s="154" t="s">
        <v>228</v>
      </c>
      <c r="B64" s="154"/>
      <c r="C64" s="154"/>
      <c r="D64" s="154"/>
      <c r="E64" s="154"/>
      <c r="F64" s="154"/>
      <c r="G64" s="154"/>
    </row>
    <row r="65" spans="1:6" ht="12.75">
      <c r="A65" s="3"/>
      <c r="B65" s="1"/>
      <c r="C65" s="88"/>
      <c r="D65" s="88"/>
      <c r="E65" s="88"/>
      <c r="F65" s="88"/>
    </row>
    <row r="66" ht="15">
      <c r="A66" s="8"/>
    </row>
    <row r="70" ht="12.75">
      <c r="D70" s="90"/>
    </row>
    <row r="135" ht="12.75">
      <c r="D135" s="74" t="s">
        <v>25</v>
      </c>
    </row>
  </sheetData>
  <mergeCells count="14">
    <mergeCell ref="F10:G10"/>
    <mergeCell ref="F11:G11"/>
    <mergeCell ref="F12:G12"/>
    <mergeCell ref="F9:G9"/>
    <mergeCell ref="A63:G63"/>
    <mergeCell ref="A64:G64"/>
    <mergeCell ref="A1:G1"/>
    <mergeCell ref="A2:G2"/>
    <mergeCell ref="A3:G3"/>
    <mergeCell ref="A4:G4"/>
    <mergeCell ref="C10:D10"/>
    <mergeCell ref="C11:D11"/>
    <mergeCell ref="C12:D12"/>
    <mergeCell ref="C9:D9"/>
  </mergeCells>
  <printOptions horizontalCentered="1"/>
  <pageMargins left="0.3937007874015748" right="0.3937007874015748" top="0.65" bottom="0.3937007874015748" header="0.3937007874015748" footer="0.4330708661417323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24"/>
  <sheetViews>
    <sheetView tabSelected="1" workbookViewId="0" topLeftCell="A300">
      <selection activeCell="E159" sqref="E159"/>
    </sheetView>
  </sheetViews>
  <sheetFormatPr defaultColWidth="9.140625" defaultRowHeight="12.75"/>
  <cols>
    <col min="1" max="1" width="3.421875" style="26" customWidth="1"/>
    <col min="2" max="2" width="2.7109375" style="38" customWidth="1"/>
    <col min="3" max="3" width="20.140625" style="26" customWidth="1"/>
    <col min="4" max="4" width="0.85546875" style="26" customWidth="1"/>
    <col min="5" max="5" width="10.7109375" style="26" customWidth="1"/>
    <col min="6" max="6" width="0.85546875" style="26" customWidth="1"/>
    <col min="7" max="7" width="10.7109375" style="26" customWidth="1"/>
    <col min="8" max="8" width="0.85546875" style="26" customWidth="1"/>
    <col min="9" max="9" width="10.7109375" style="26" customWidth="1"/>
    <col min="10" max="10" width="1.28515625" style="26" customWidth="1"/>
    <col min="11" max="11" width="10.7109375" style="26" customWidth="1"/>
    <col min="12" max="12" width="0.85546875" style="26" customWidth="1"/>
    <col min="13" max="13" width="11.7109375" style="26" customWidth="1"/>
    <col min="14" max="14" width="0.85546875" style="26" customWidth="1"/>
    <col min="15" max="15" width="10.7109375" style="26" customWidth="1"/>
    <col min="16" max="16" width="1.7109375" style="26" customWidth="1"/>
    <col min="17" max="17" width="9.140625" style="26" customWidth="1"/>
    <col min="18" max="18" width="8.8515625" style="26" customWidth="1"/>
    <col min="19" max="16384" width="9.140625" style="26" customWidth="1"/>
  </cols>
  <sheetData>
    <row r="1" spans="1:15" s="30" customFormat="1" ht="18">
      <c r="A1" s="161" t="s">
        <v>128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s="30" customFormat="1" ht="12.75">
      <c r="A2" s="162" t="s">
        <v>94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5" s="30" customFormat="1" ht="12.75">
      <c r="A3" s="162" t="str">
        <f>'IS'!A3</f>
        <v>FOR THE FOURTH QUARTER ENDED 31 DECEMBER 2005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s="30" customFormat="1" ht="12.75" customHeight="1">
      <c r="A4" s="51"/>
      <c r="B4" s="38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2" ht="12.75" customHeight="1">
      <c r="A5" s="28" t="s">
        <v>247</v>
      </c>
      <c r="B5" s="39"/>
    </row>
    <row r="7" spans="1:6" ht="12.75">
      <c r="A7" s="27">
        <v>1</v>
      </c>
      <c r="B7" s="39" t="s">
        <v>107</v>
      </c>
      <c r="C7" s="28"/>
      <c r="D7" s="28"/>
      <c r="E7" s="28"/>
      <c r="F7" s="28"/>
    </row>
    <row r="8" spans="1:6" ht="12.75">
      <c r="A8" s="27"/>
      <c r="B8" s="38" t="s">
        <v>242</v>
      </c>
      <c r="C8" s="30"/>
      <c r="D8" s="30"/>
      <c r="E8" s="30"/>
      <c r="F8" s="30"/>
    </row>
    <row r="9" spans="1:6" ht="12.75">
      <c r="A9" s="27"/>
      <c r="B9" s="38" t="s">
        <v>246</v>
      </c>
      <c r="C9" s="30"/>
      <c r="D9" s="30"/>
      <c r="E9" s="30"/>
      <c r="F9" s="30"/>
    </row>
    <row r="10" spans="1:6" ht="12.75">
      <c r="A10" s="27"/>
      <c r="B10" s="38" t="s">
        <v>243</v>
      </c>
      <c r="C10" s="30"/>
      <c r="D10" s="30"/>
      <c r="E10" s="30"/>
      <c r="F10" s="30"/>
    </row>
    <row r="11" spans="1:6" ht="12.75">
      <c r="A11" s="27"/>
      <c r="B11" s="38" t="s">
        <v>244</v>
      </c>
      <c r="C11" s="30"/>
      <c r="D11" s="30"/>
      <c r="E11" s="30"/>
      <c r="F11" s="30"/>
    </row>
    <row r="12" ht="12.75">
      <c r="A12" s="27"/>
    </row>
    <row r="13" spans="1:6" ht="12.75">
      <c r="A13" s="27">
        <v>2</v>
      </c>
      <c r="B13" s="39" t="s">
        <v>106</v>
      </c>
      <c r="C13" s="28"/>
      <c r="D13" s="28"/>
      <c r="E13" s="28"/>
      <c r="F13" s="28"/>
    </row>
    <row r="14" spans="1:6" ht="12.75">
      <c r="A14" s="27"/>
      <c r="B14" s="38" t="s">
        <v>223</v>
      </c>
      <c r="C14" s="30"/>
      <c r="D14" s="30"/>
      <c r="E14" s="30"/>
      <c r="F14" s="30"/>
    </row>
    <row r="15" spans="1:6" ht="12.75">
      <c r="A15" s="27"/>
      <c r="B15" s="39"/>
      <c r="C15" s="28"/>
      <c r="D15" s="28"/>
      <c r="E15" s="28"/>
      <c r="F15" s="28"/>
    </row>
    <row r="16" spans="1:6" ht="12.75">
      <c r="A16" s="27">
        <v>3</v>
      </c>
      <c r="B16" s="39" t="s">
        <v>30</v>
      </c>
      <c r="C16" s="28"/>
      <c r="D16" s="28"/>
      <c r="E16" s="28"/>
      <c r="F16" s="28"/>
    </row>
    <row r="17" spans="1:2" ht="12.75">
      <c r="A17" s="27"/>
      <c r="B17" s="38" t="s">
        <v>0</v>
      </c>
    </row>
    <row r="18" ht="12.75">
      <c r="A18" s="27"/>
    </row>
    <row r="19" spans="1:6" ht="12.75">
      <c r="A19" s="27">
        <v>4</v>
      </c>
      <c r="B19" s="39" t="s">
        <v>72</v>
      </c>
      <c r="C19" s="28"/>
      <c r="D19" s="28"/>
      <c r="E19" s="28"/>
      <c r="F19" s="28"/>
    </row>
    <row r="20" spans="1:6" ht="12.75">
      <c r="A20" s="27"/>
      <c r="B20" s="39"/>
      <c r="C20" s="28"/>
      <c r="D20" s="28"/>
      <c r="E20" s="28"/>
      <c r="F20" s="28"/>
    </row>
    <row r="21" spans="1:6" ht="12.75">
      <c r="A21" s="27"/>
      <c r="B21" s="38" t="s">
        <v>192</v>
      </c>
      <c r="C21" s="28"/>
      <c r="D21" s="28"/>
      <c r="E21" s="28"/>
      <c r="F21" s="28"/>
    </row>
    <row r="22" spans="1:6" ht="12.75">
      <c r="A22" s="27"/>
      <c r="B22" s="38" t="s">
        <v>298</v>
      </c>
      <c r="C22" s="28"/>
      <c r="D22" s="28"/>
      <c r="E22" s="28"/>
      <c r="F22" s="28"/>
    </row>
    <row r="23" spans="1:6" ht="12.75">
      <c r="A23" s="27"/>
      <c r="B23" s="38" t="s">
        <v>31</v>
      </c>
      <c r="C23" s="30" t="s">
        <v>300</v>
      </c>
      <c r="D23" s="28"/>
      <c r="E23" s="28"/>
      <c r="F23" s="28"/>
    </row>
    <row r="24" spans="1:3" s="30" customFormat="1" ht="12.75">
      <c r="A24" s="35"/>
      <c r="B24" s="38" t="s">
        <v>299</v>
      </c>
      <c r="C24" s="30" t="s">
        <v>301</v>
      </c>
    </row>
    <row r="25" spans="1:3" s="30" customFormat="1" ht="12.75">
      <c r="A25" s="35"/>
      <c r="B25" s="38" t="s">
        <v>32</v>
      </c>
      <c r="C25" s="30" t="s">
        <v>302</v>
      </c>
    </row>
    <row r="26" spans="1:3" s="30" customFormat="1" ht="12.75">
      <c r="A26" s="35"/>
      <c r="B26" s="38"/>
      <c r="C26" s="30" t="s">
        <v>322</v>
      </c>
    </row>
    <row r="27" spans="1:15" s="30" customFormat="1" ht="12.75">
      <c r="A27" s="35"/>
      <c r="B27" s="38"/>
      <c r="M27" s="51"/>
      <c r="N27" s="51"/>
      <c r="O27" s="51"/>
    </row>
    <row r="28" spans="1:16" ht="12.75" hidden="1">
      <c r="A28" s="27"/>
      <c r="C28" s="30" t="s">
        <v>181</v>
      </c>
      <c r="D28" s="30"/>
      <c r="E28" s="30"/>
      <c r="F28" s="30"/>
      <c r="I28" s="43">
        <f>-8261+7122</f>
        <v>-1139</v>
      </c>
      <c r="J28" s="34"/>
      <c r="K28" s="43" t="e">
        <f>#REF!</f>
        <v>#REF!</v>
      </c>
      <c r="L28" s="43"/>
      <c r="M28" s="43" t="e">
        <f>#REF!</f>
        <v>#REF!</v>
      </c>
      <c r="N28" s="43"/>
      <c r="O28" s="43" t="e">
        <f>#REF!</f>
        <v>#REF!</v>
      </c>
      <c r="P28" s="43"/>
    </row>
    <row r="29" spans="1:15" ht="12.75" hidden="1">
      <c r="A29" s="27"/>
      <c r="C29" s="30" t="s">
        <v>180</v>
      </c>
      <c r="D29" s="30"/>
      <c r="E29" s="30"/>
      <c r="F29" s="30"/>
      <c r="I29" s="57" t="s">
        <v>35</v>
      </c>
      <c r="K29" s="57" t="s">
        <v>35</v>
      </c>
      <c r="M29" s="57" t="s">
        <v>35</v>
      </c>
      <c r="N29" s="43"/>
      <c r="O29" s="57" t="s">
        <v>35</v>
      </c>
    </row>
    <row r="30" spans="1:15" ht="12.75" hidden="1">
      <c r="A30" s="27"/>
      <c r="C30" s="30" t="s">
        <v>179</v>
      </c>
      <c r="D30" s="30"/>
      <c r="E30" s="30"/>
      <c r="F30" s="30"/>
      <c r="I30" s="57" t="s">
        <v>35</v>
      </c>
      <c r="K30" s="57" t="s">
        <v>35</v>
      </c>
      <c r="M30" s="57" t="s">
        <v>35</v>
      </c>
      <c r="N30" s="43"/>
      <c r="O30" s="57" t="s">
        <v>35</v>
      </c>
    </row>
    <row r="31" spans="1:15" ht="12.75" hidden="1">
      <c r="A31" s="27"/>
      <c r="C31" s="30" t="s">
        <v>178</v>
      </c>
      <c r="D31" s="30"/>
      <c r="E31" s="30"/>
      <c r="F31" s="30"/>
      <c r="I31" s="111">
        <f>SUM(I28:I30)</f>
        <v>-1139</v>
      </c>
      <c r="K31" s="111" t="e">
        <f>SUM(K28:K30)</f>
        <v>#REF!</v>
      </c>
      <c r="M31" s="111" t="e">
        <f>SUM(M28:M30)</f>
        <v>#REF!</v>
      </c>
      <c r="N31" s="43"/>
      <c r="O31" s="111" t="e">
        <f>SUM(O28:O30)</f>
        <v>#REF!</v>
      </c>
    </row>
    <row r="32" spans="1:6" ht="12.75" hidden="1">
      <c r="A32" s="27"/>
      <c r="C32" s="30"/>
      <c r="D32" s="30"/>
      <c r="E32" s="30"/>
      <c r="F32" s="30"/>
    </row>
    <row r="33" spans="1:2" ht="12.75">
      <c r="A33" s="27">
        <v>5</v>
      </c>
      <c r="B33" s="39" t="s">
        <v>73</v>
      </c>
    </row>
    <row r="34" spans="1:2" ht="12.75">
      <c r="A34" s="27"/>
      <c r="B34" s="38" t="s">
        <v>194</v>
      </c>
    </row>
    <row r="35" spans="1:2" ht="12.75">
      <c r="A35" s="27"/>
      <c r="B35" s="38" t="s">
        <v>193</v>
      </c>
    </row>
    <row r="36" ht="12.75">
      <c r="A36" s="27"/>
    </row>
    <row r="37" spans="1:6" ht="12.75">
      <c r="A37" s="27">
        <v>6</v>
      </c>
      <c r="B37" s="39" t="s">
        <v>74</v>
      </c>
      <c r="C37" s="28"/>
      <c r="D37" s="28"/>
      <c r="E37" s="28"/>
      <c r="F37" s="28"/>
    </row>
    <row r="38" spans="1:2" ht="12.75">
      <c r="A38" s="27"/>
      <c r="B38" s="38" t="s">
        <v>208</v>
      </c>
    </row>
    <row r="39" spans="1:2" ht="12.75">
      <c r="A39" s="27"/>
      <c r="B39" s="38" t="s">
        <v>209</v>
      </c>
    </row>
    <row r="40" ht="12.75">
      <c r="A40" s="27"/>
    </row>
    <row r="41" spans="1:12" ht="12.75">
      <c r="A41" s="27"/>
      <c r="B41" s="38" t="s">
        <v>31</v>
      </c>
      <c r="C41" s="28" t="s">
        <v>135</v>
      </c>
      <c r="D41" s="28"/>
      <c r="E41" s="28"/>
      <c r="F41" s="28"/>
      <c r="L41" s="55"/>
    </row>
    <row r="42" spans="1:12" ht="12.75">
      <c r="A42" s="27"/>
      <c r="B42" s="26"/>
      <c r="C42" s="26" t="s">
        <v>133</v>
      </c>
      <c r="L42" s="55"/>
    </row>
    <row r="43" spans="1:12" ht="12.75">
      <c r="A43" s="27"/>
      <c r="C43" s="26" t="s">
        <v>323</v>
      </c>
      <c r="L43" s="55"/>
    </row>
    <row r="44" spans="1:12" ht="12.75">
      <c r="A44" s="27"/>
      <c r="C44" s="26" t="s">
        <v>324</v>
      </c>
      <c r="L44" s="55"/>
    </row>
    <row r="45" spans="1:9" ht="12.75">
      <c r="A45" s="27"/>
      <c r="H45" s="97"/>
      <c r="I45" s="97" t="s">
        <v>136</v>
      </c>
    </row>
    <row r="46" spans="1:10" ht="12.75">
      <c r="A46" s="27"/>
      <c r="H46" s="97"/>
      <c r="I46" s="97" t="s">
        <v>284</v>
      </c>
      <c r="J46" s="97"/>
    </row>
    <row r="47" spans="1:10" ht="12.75">
      <c r="A47" s="27"/>
      <c r="C47" s="26" t="s">
        <v>224</v>
      </c>
      <c r="I47" s="43">
        <v>2346</v>
      </c>
      <c r="J47" s="55"/>
    </row>
    <row r="48" spans="1:10" ht="12.75">
      <c r="A48" s="27"/>
      <c r="C48" s="26" t="s">
        <v>138</v>
      </c>
      <c r="I48" s="43" t="s">
        <v>35</v>
      </c>
      <c r="J48" s="55"/>
    </row>
    <row r="49" spans="1:10" ht="12.75">
      <c r="A49" s="27"/>
      <c r="C49" s="26" t="s">
        <v>137</v>
      </c>
      <c r="I49" s="57" t="s">
        <v>35</v>
      </c>
      <c r="J49" s="55"/>
    </row>
    <row r="50" spans="1:10" ht="13.5" thickBot="1">
      <c r="A50" s="27"/>
      <c r="C50" s="26" t="s">
        <v>303</v>
      </c>
      <c r="I50" s="37">
        <f>SUM(I47:I49)</f>
        <v>2346</v>
      </c>
      <c r="J50" s="55"/>
    </row>
    <row r="51" spans="1:12" ht="13.5" thickTop="1">
      <c r="A51" s="27"/>
      <c r="K51" s="32"/>
      <c r="L51" s="55"/>
    </row>
    <row r="52" spans="1:12" ht="12.75">
      <c r="A52" s="27"/>
      <c r="B52" s="38" t="s">
        <v>32</v>
      </c>
      <c r="C52" s="28" t="s">
        <v>210</v>
      </c>
      <c r="D52" s="28"/>
      <c r="E52" s="28"/>
      <c r="F52" s="28"/>
      <c r="K52" s="32"/>
      <c r="L52" s="55"/>
    </row>
    <row r="53" spans="1:14" s="74" customFormat="1" ht="12.75">
      <c r="A53" s="71"/>
      <c r="C53" s="72" t="s">
        <v>198</v>
      </c>
      <c r="D53" s="72"/>
      <c r="E53" s="72"/>
      <c r="F53" s="72"/>
      <c r="G53" s="73"/>
      <c r="H53" s="73"/>
      <c r="I53" s="73"/>
      <c r="J53" s="73"/>
      <c r="K53" s="73"/>
      <c r="L53" s="73"/>
      <c r="M53" s="73"/>
      <c r="N53" s="73"/>
    </row>
    <row r="54" spans="1:14" s="74" customFormat="1" ht="12.75">
      <c r="A54" s="71"/>
      <c r="C54" s="75" t="s">
        <v>199</v>
      </c>
      <c r="D54" s="75"/>
      <c r="E54" s="75"/>
      <c r="F54" s="75"/>
      <c r="G54" s="73"/>
      <c r="H54" s="73"/>
      <c r="I54" s="73"/>
      <c r="J54" s="73"/>
      <c r="K54" s="73"/>
      <c r="L54" s="73"/>
      <c r="M54" s="73"/>
      <c r="N54" s="73"/>
    </row>
    <row r="55" spans="1:15" s="74" customFormat="1" ht="12.75">
      <c r="A55" s="71"/>
      <c r="B55" s="75"/>
      <c r="C55" s="91"/>
      <c r="D55" s="91"/>
      <c r="E55" s="91"/>
      <c r="F55" s="87"/>
      <c r="G55" s="91"/>
      <c r="H55" s="87"/>
      <c r="I55" s="91"/>
      <c r="J55" s="87"/>
      <c r="K55" s="91"/>
      <c r="L55" s="92"/>
      <c r="M55" s="88" t="s">
        <v>200</v>
      </c>
      <c r="O55" s="73"/>
    </row>
    <row r="56" spans="1:15" s="74" customFormat="1" ht="12.75">
      <c r="A56" s="71"/>
      <c r="F56" s="87"/>
      <c r="G56" s="88" t="s">
        <v>202</v>
      </c>
      <c r="H56" s="87"/>
      <c r="I56" s="88" t="s">
        <v>203</v>
      </c>
      <c r="J56" s="87"/>
      <c r="K56" s="88" t="s">
        <v>211</v>
      </c>
      <c r="L56" s="91"/>
      <c r="M56" s="93" t="s">
        <v>257</v>
      </c>
      <c r="O56" s="77"/>
    </row>
    <row r="57" spans="1:15" s="74" customFormat="1" ht="12.75">
      <c r="A57" s="71"/>
      <c r="C57" s="87"/>
      <c r="D57" s="87"/>
      <c r="E57" s="88" t="s">
        <v>201</v>
      </c>
      <c r="F57" s="87"/>
      <c r="G57" s="88" t="s">
        <v>205</v>
      </c>
      <c r="H57" s="87"/>
      <c r="I57" s="88" t="s">
        <v>205</v>
      </c>
      <c r="J57" s="87"/>
      <c r="K57" s="88" t="s">
        <v>205</v>
      </c>
      <c r="L57" s="91"/>
      <c r="M57" s="88" t="s">
        <v>258</v>
      </c>
      <c r="O57" s="78"/>
    </row>
    <row r="58" spans="1:15" s="74" customFormat="1" ht="12.75">
      <c r="A58" s="71"/>
      <c r="C58" s="94" t="s">
        <v>204</v>
      </c>
      <c r="D58" s="94"/>
      <c r="E58" s="88" t="s">
        <v>191</v>
      </c>
      <c r="F58" s="87"/>
      <c r="G58" s="88" t="s">
        <v>237</v>
      </c>
      <c r="H58" s="87"/>
      <c r="I58" s="88" t="s">
        <v>237</v>
      </c>
      <c r="J58" s="87"/>
      <c r="K58" s="88" t="s">
        <v>237</v>
      </c>
      <c r="L58" s="91"/>
      <c r="M58" s="88" t="s">
        <v>237</v>
      </c>
      <c r="O58" s="78"/>
    </row>
    <row r="59" spans="3:13" ht="12.75">
      <c r="C59" s="84" t="s">
        <v>314</v>
      </c>
      <c r="E59" s="43">
        <v>2960400</v>
      </c>
      <c r="G59" s="85">
        <v>0.9</v>
      </c>
      <c r="H59" s="85"/>
      <c r="I59" s="85">
        <v>0.79</v>
      </c>
      <c r="J59" s="85"/>
      <c r="K59" s="85">
        <v>0.82</v>
      </c>
      <c r="M59" s="43">
        <v>2445281</v>
      </c>
    </row>
    <row r="60" spans="3:13" ht="12.75">
      <c r="C60" s="84">
        <v>38626</v>
      </c>
      <c r="E60" s="43">
        <v>26500</v>
      </c>
      <c r="G60" s="85">
        <v>1.05</v>
      </c>
      <c r="H60" s="85"/>
      <c r="I60" s="85">
        <v>1.05</v>
      </c>
      <c r="J60" s="85"/>
      <c r="K60" s="85">
        <v>1.05</v>
      </c>
      <c r="M60" s="43">
        <v>28032</v>
      </c>
    </row>
    <row r="61" spans="3:13" ht="12.75">
      <c r="C61" s="84">
        <v>38657</v>
      </c>
      <c r="E61" s="43">
        <v>106000</v>
      </c>
      <c r="G61" s="85">
        <v>1.1</v>
      </c>
      <c r="H61" s="85"/>
      <c r="I61" s="85">
        <v>1.05</v>
      </c>
      <c r="J61" s="85"/>
      <c r="K61" s="85">
        <v>1.1</v>
      </c>
      <c r="M61" s="43">
        <v>117136</v>
      </c>
    </row>
    <row r="62" spans="3:13" ht="12.75">
      <c r="C62" s="84">
        <v>38687</v>
      </c>
      <c r="E62" s="43">
        <v>467900</v>
      </c>
      <c r="G62" s="85">
        <v>1.2</v>
      </c>
      <c r="H62" s="85"/>
      <c r="I62" s="85">
        <v>1.1</v>
      </c>
      <c r="J62" s="85"/>
      <c r="K62" s="85">
        <v>1.18</v>
      </c>
      <c r="M62" s="43">
        <v>551642</v>
      </c>
    </row>
    <row r="63" spans="3:13" s="74" customFormat="1" ht="13.5" thickBot="1">
      <c r="C63" s="79"/>
      <c r="D63" s="79"/>
      <c r="E63" s="86">
        <f>SUM(E59:E62)</f>
        <v>3560800</v>
      </c>
      <c r="F63" s="76"/>
      <c r="G63" s="70"/>
      <c r="H63" s="76"/>
      <c r="I63" s="70"/>
      <c r="J63" s="70"/>
      <c r="K63" s="68"/>
      <c r="L63" s="69" t="e">
        <f>SUM(#REF!)</f>
        <v>#REF!</v>
      </c>
      <c r="M63" s="86">
        <f>SUM(M59:M62)</f>
        <v>3142091</v>
      </c>
    </row>
    <row r="64" spans="2:12" s="74" customFormat="1" ht="13.5" thickTop="1">
      <c r="B64" s="79"/>
      <c r="C64" s="81"/>
      <c r="D64" s="81"/>
      <c r="E64" s="80"/>
      <c r="F64" s="80"/>
      <c r="G64" s="80"/>
      <c r="H64" s="81"/>
      <c r="I64" s="81"/>
      <c r="J64" s="73"/>
      <c r="K64" s="73"/>
      <c r="L64" s="73"/>
    </row>
    <row r="65" spans="2:14" s="74" customFormat="1" ht="12.75">
      <c r="B65" s="82" t="s">
        <v>206</v>
      </c>
      <c r="C65" s="81"/>
      <c r="D65" s="81"/>
      <c r="E65" s="81"/>
      <c r="F65" s="81"/>
      <c r="G65" s="80"/>
      <c r="H65" s="80"/>
      <c r="I65" s="80"/>
      <c r="J65" s="81"/>
      <c r="K65" s="81"/>
      <c r="L65" s="73"/>
      <c r="M65" s="73"/>
      <c r="N65" s="73"/>
    </row>
    <row r="66" spans="1:14" s="74" customFormat="1" ht="12.75">
      <c r="A66" s="71"/>
      <c r="B66" s="79"/>
      <c r="C66" s="76"/>
      <c r="D66" s="76"/>
      <c r="E66" s="76"/>
      <c r="F66" s="76"/>
      <c r="G66" s="67"/>
      <c r="H66" s="67"/>
      <c r="I66" s="67"/>
      <c r="J66" s="73"/>
      <c r="K66" s="68"/>
      <c r="L66" s="73"/>
      <c r="M66" s="73"/>
      <c r="N66" s="73"/>
    </row>
    <row r="67" spans="2:14" s="74" customFormat="1" ht="12.75">
      <c r="B67" s="72" t="s">
        <v>207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2:14" s="74" customFormat="1" ht="12.75">
      <c r="B68" s="72" t="s">
        <v>315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2" s="74" customFormat="1" ht="12" customHeight="1">
      <c r="A69" s="75"/>
      <c r="B69" s="75" t="s">
        <v>316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1:2" s="74" customFormat="1" ht="12" customHeight="1">
      <c r="A70" s="75"/>
      <c r="B70" s="75" t="s">
        <v>266</v>
      </c>
    </row>
    <row r="71" spans="1:12" ht="12.75">
      <c r="A71" s="27"/>
      <c r="L71" s="55"/>
    </row>
    <row r="72" spans="1:12" ht="12.75">
      <c r="A72" s="27">
        <v>7</v>
      </c>
      <c r="B72" s="39" t="s">
        <v>75</v>
      </c>
      <c r="C72" s="28"/>
      <c r="D72" s="28"/>
      <c r="E72" s="28"/>
      <c r="F72" s="28"/>
      <c r="L72" s="55"/>
    </row>
    <row r="73" spans="1:9" ht="12.75">
      <c r="A73" s="27"/>
      <c r="B73" s="38" t="s">
        <v>304</v>
      </c>
      <c r="C73" s="28"/>
      <c r="I73" s="55"/>
    </row>
    <row r="74" spans="1:2" ht="12.75">
      <c r="A74" s="27" t="s">
        <v>91</v>
      </c>
      <c r="B74" s="38" t="s">
        <v>91</v>
      </c>
    </row>
    <row r="75" spans="1:6" ht="12.75">
      <c r="A75" s="27">
        <v>8</v>
      </c>
      <c r="B75" s="39" t="s">
        <v>116</v>
      </c>
      <c r="C75" s="28"/>
      <c r="D75" s="28"/>
      <c r="E75" s="28"/>
      <c r="F75" s="28"/>
    </row>
    <row r="76" spans="1:6" ht="12.75">
      <c r="A76" s="27"/>
      <c r="B76" s="39"/>
      <c r="C76" s="28"/>
      <c r="D76" s="28"/>
      <c r="E76" s="28"/>
      <c r="F76" s="28"/>
    </row>
    <row r="77" spans="1:17" ht="12.75">
      <c r="A77" s="27"/>
      <c r="B77" s="39"/>
      <c r="C77" s="112"/>
      <c r="D77" s="112"/>
      <c r="E77" s="112"/>
      <c r="F77" s="112"/>
      <c r="G77" s="97" t="s">
        <v>232</v>
      </c>
      <c r="H77" s="97"/>
      <c r="I77" s="97" t="s">
        <v>238</v>
      </c>
      <c r="J77" s="97"/>
      <c r="L77" s="97"/>
      <c r="M77" s="97"/>
      <c r="N77" s="97"/>
      <c r="O77" s="97"/>
      <c r="P77" s="97"/>
      <c r="Q77" s="97"/>
    </row>
    <row r="78" spans="1:17" ht="12.75">
      <c r="A78" s="27"/>
      <c r="C78" s="112"/>
      <c r="D78" s="112"/>
      <c r="E78" s="97" t="s">
        <v>231</v>
      </c>
      <c r="F78" s="112"/>
      <c r="G78" s="97" t="s">
        <v>233</v>
      </c>
      <c r="H78" s="97"/>
      <c r="I78" s="97" t="s">
        <v>239</v>
      </c>
      <c r="J78" s="97"/>
      <c r="K78" s="97" t="s">
        <v>285</v>
      </c>
      <c r="L78" s="97"/>
      <c r="M78" s="97" t="s">
        <v>119</v>
      </c>
      <c r="N78" s="97"/>
      <c r="O78" s="97" t="s">
        <v>120</v>
      </c>
      <c r="P78" s="97"/>
      <c r="Q78" s="113"/>
    </row>
    <row r="79" spans="1:17" ht="12.75">
      <c r="A79" s="27"/>
      <c r="B79" s="39" t="s">
        <v>117</v>
      </c>
      <c r="C79" s="112"/>
      <c r="D79" s="112"/>
      <c r="E79" s="114"/>
      <c r="F79" s="112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3"/>
    </row>
    <row r="80" spans="1:17" ht="12.75">
      <c r="A80" s="27"/>
      <c r="B80" s="38" t="s">
        <v>77</v>
      </c>
      <c r="E80" s="119">
        <v>20165</v>
      </c>
      <c r="F80" s="120"/>
      <c r="G80" s="119">
        <v>19315</v>
      </c>
      <c r="H80" s="119"/>
      <c r="I80" s="119">
        <f>24784+70</f>
        <v>24854</v>
      </c>
      <c r="J80" s="119"/>
      <c r="K80" s="121">
        <v>0</v>
      </c>
      <c r="L80" s="119"/>
      <c r="M80" s="119"/>
      <c r="N80" s="119"/>
      <c r="O80" s="119"/>
      <c r="P80" s="43"/>
      <c r="Q80" s="113"/>
    </row>
    <row r="81" spans="1:17" ht="12.75">
      <c r="A81" s="27"/>
      <c r="B81" s="38" t="s">
        <v>76</v>
      </c>
      <c r="E81" s="119">
        <v>0</v>
      </c>
      <c r="F81" s="120"/>
      <c r="G81" s="119">
        <v>0</v>
      </c>
      <c r="H81" s="122"/>
      <c r="I81" s="119">
        <v>31110</v>
      </c>
      <c r="J81" s="122"/>
      <c r="K81" s="122">
        <v>801</v>
      </c>
      <c r="L81" s="122"/>
      <c r="M81" s="119">
        <f>-SUM(G81:K81)</f>
        <v>-31911</v>
      </c>
      <c r="N81" s="119"/>
      <c r="O81" s="119"/>
      <c r="P81" s="43"/>
      <c r="Q81" s="113"/>
    </row>
    <row r="82" spans="1:17" ht="13.5" thickBot="1">
      <c r="A82" s="27"/>
      <c r="C82" s="30" t="s">
        <v>78</v>
      </c>
      <c r="D82" s="30"/>
      <c r="E82" s="123">
        <f>E80+E81</f>
        <v>20165</v>
      </c>
      <c r="F82" s="124"/>
      <c r="G82" s="123">
        <f>G80+G81</f>
        <v>19315</v>
      </c>
      <c r="H82" s="122"/>
      <c r="I82" s="123">
        <f>I80+I81</f>
        <v>55964</v>
      </c>
      <c r="J82" s="122"/>
      <c r="K82" s="123">
        <f>K80+K81</f>
        <v>801</v>
      </c>
      <c r="L82" s="122"/>
      <c r="M82" s="123">
        <f>M80+M81</f>
        <v>-31911</v>
      </c>
      <c r="N82" s="119"/>
      <c r="O82" s="119">
        <f>SUM(B82:M82)</f>
        <v>64334</v>
      </c>
      <c r="P82" s="43"/>
      <c r="Q82" s="113"/>
    </row>
    <row r="83" spans="1:17" ht="13.5" thickTop="1">
      <c r="A83" s="27"/>
      <c r="C83" s="30"/>
      <c r="D83" s="30"/>
      <c r="E83" s="125"/>
      <c r="F83" s="124"/>
      <c r="G83" s="119"/>
      <c r="H83" s="122"/>
      <c r="I83" s="119"/>
      <c r="J83" s="122"/>
      <c r="K83" s="122"/>
      <c r="L83" s="122"/>
      <c r="M83" s="119"/>
      <c r="N83" s="119"/>
      <c r="O83" s="119"/>
      <c r="P83" s="43"/>
      <c r="Q83" s="113"/>
    </row>
    <row r="84" spans="1:17" ht="12.75">
      <c r="A84" s="27"/>
      <c r="B84" s="39" t="s">
        <v>118</v>
      </c>
      <c r="C84" s="28"/>
      <c r="D84" s="28"/>
      <c r="E84" s="126"/>
      <c r="F84" s="127"/>
      <c r="G84" s="119"/>
      <c r="H84" s="122"/>
      <c r="I84" s="119"/>
      <c r="J84" s="122"/>
      <c r="K84" s="122"/>
      <c r="L84" s="122"/>
      <c r="M84" s="119"/>
      <c r="N84" s="119"/>
      <c r="O84" s="119"/>
      <c r="P84" s="43"/>
      <c r="Q84" s="113"/>
    </row>
    <row r="85" spans="1:17" ht="12.75">
      <c r="A85" s="27"/>
      <c r="B85" s="38" t="s">
        <v>277</v>
      </c>
      <c r="C85" s="28"/>
      <c r="D85" s="28"/>
      <c r="E85" s="126"/>
      <c r="F85" s="127"/>
      <c r="G85" s="119"/>
      <c r="H85" s="122"/>
      <c r="I85" s="119"/>
      <c r="J85" s="122"/>
      <c r="K85" s="122"/>
      <c r="L85" s="122"/>
      <c r="M85" s="119"/>
      <c r="N85" s="119"/>
      <c r="O85" s="119"/>
      <c r="P85" s="43"/>
      <c r="Q85" s="113"/>
    </row>
    <row r="86" spans="1:17" s="30" customFormat="1" ht="12.75">
      <c r="A86" s="35"/>
      <c r="B86" s="38"/>
      <c r="C86" s="30" t="s">
        <v>278</v>
      </c>
      <c r="E86" s="125"/>
      <c r="F86" s="124"/>
      <c r="G86" s="125"/>
      <c r="H86" s="128"/>
      <c r="I86" s="125"/>
      <c r="J86" s="128"/>
      <c r="K86" s="128"/>
      <c r="L86" s="128"/>
      <c r="M86" s="125"/>
      <c r="N86" s="125"/>
      <c r="O86" s="125"/>
      <c r="P86" s="51"/>
      <c r="Q86" s="74"/>
    </row>
    <row r="87" spans="1:17" s="30" customFormat="1" ht="12.75">
      <c r="A87" s="35"/>
      <c r="B87" s="38"/>
      <c r="C87" s="30" t="s">
        <v>279</v>
      </c>
      <c r="E87" s="125">
        <v>1691</v>
      </c>
      <c r="F87" s="124"/>
      <c r="G87" s="125">
        <v>559</v>
      </c>
      <c r="H87" s="128"/>
      <c r="I87" s="125">
        <v>1139</v>
      </c>
      <c r="J87" s="128"/>
      <c r="K87" s="125">
        <v>-935</v>
      </c>
      <c r="L87" s="128"/>
      <c r="M87" s="125"/>
      <c r="N87" s="125"/>
      <c r="O87" s="125"/>
      <c r="P87" s="51"/>
      <c r="Q87" s="74"/>
    </row>
    <row r="88" spans="1:17" s="30" customFormat="1" ht="12.75">
      <c r="A88" s="35"/>
      <c r="B88" s="38" t="s">
        <v>260</v>
      </c>
      <c r="E88" s="125"/>
      <c r="F88" s="124"/>
      <c r="G88" s="125"/>
      <c r="H88" s="128"/>
      <c r="I88" s="125"/>
      <c r="J88" s="128"/>
      <c r="K88" s="128"/>
      <c r="L88" s="128"/>
      <c r="M88" s="125"/>
      <c r="N88" s="125"/>
      <c r="O88" s="125"/>
      <c r="P88" s="51"/>
      <c r="Q88" s="74"/>
    </row>
    <row r="89" spans="1:17" s="30" customFormat="1" ht="12.75">
      <c r="A89" s="35"/>
      <c r="B89" s="38"/>
      <c r="C89" s="30" t="s">
        <v>259</v>
      </c>
      <c r="E89" s="129" t="s">
        <v>35</v>
      </c>
      <c r="F89" s="124"/>
      <c r="G89" s="129" t="s">
        <v>35</v>
      </c>
      <c r="H89" s="128"/>
      <c r="I89" s="129" t="s">
        <v>35</v>
      </c>
      <c r="J89" s="128"/>
      <c r="K89" s="129">
        <v>997</v>
      </c>
      <c r="L89" s="128"/>
      <c r="M89" s="125"/>
      <c r="N89" s="125"/>
      <c r="O89" s="125"/>
      <c r="P89" s="51"/>
      <c r="Q89" s="74"/>
    </row>
    <row r="90" spans="1:17" s="30" customFormat="1" ht="12.75">
      <c r="A90" s="35"/>
      <c r="B90" s="38" t="s">
        <v>280</v>
      </c>
      <c r="E90" s="125">
        <f>SUM(E87:E89)</f>
        <v>1691</v>
      </c>
      <c r="F90" s="124"/>
      <c r="G90" s="125">
        <f>SUM(G87:G89)</f>
        <v>559</v>
      </c>
      <c r="H90" s="128"/>
      <c r="I90" s="125">
        <f>SUM(I87:I89)</f>
        <v>1139</v>
      </c>
      <c r="J90" s="128"/>
      <c r="K90" s="125">
        <f>SUM(K87:K89)</f>
        <v>62</v>
      </c>
      <c r="L90" s="128"/>
      <c r="M90" s="125">
        <v>-99</v>
      </c>
      <c r="N90" s="125"/>
      <c r="O90" s="119">
        <f>SUM(B90:M90)</f>
        <v>3352</v>
      </c>
      <c r="P90" s="51"/>
      <c r="Q90" s="113"/>
    </row>
    <row r="91" spans="1:17" ht="12.75">
      <c r="A91" s="27"/>
      <c r="B91" s="38" t="s">
        <v>79</v>
      </c>
      <c r="C91" s="30"/>
      <c r="D91" s="30"/>
      <c r="E91" s="125"/>
      <c r="F91" s="124"/>
      <c r="G91" s="119"/>
      <c r="H91" s="119"/>
      <c r="I91" s="119"/>
      <c r="J91" s="119"/>
      <c r="K91" s="119"/>
      <c r="L91" s="119"/>
      <c r="M91" s="119"/>
      <c r="N91" s="119"/>
      <c r="O91" s="130">
        <v>-224</v>
      </c>
      <c r="P91" s="43"/>
      <c r="Q91" s="113"/>
    </row>
    <row r="92" spans="1:17" ht="12.75">
      <c r="A92" s="27"/>
      <c r="C92" s="30" t="s">
        <v>234</v>
      </c>
      <c r="D92" s="30"/>
      <c r="E92" s="125"/>
      <c r="F92" s="124"/>
      <c r="G92" s="119"/>
      <c r="H92" s="119"/>
      <c r="I92" s="119"/>
      <c r="J92" s="119"/>
      <c r="K92" s="119"/>
      <c r="L92" s="119"/>
      <c r="M92" s="119"/>
      <c r="N92" s="119"/>
      <c r="O92" s="119">
        <f>SUM(O90:O91)</f>
        <v>3128</v>
      </c>
      <c r="P92" s="43"/>
      <c r="Q92" s="113"/>
    </row>
    <row r="93" spans="1:17" ht="12.75">
      <c r="A93" s="27"/>
      <c r="B93" s="38" t="s">
        <v>80</v>
      </c>
      <c r="C93" s="30"/>
      <c r="D93" s="30"/>
      <c r="E93" s="125"/>
      <c r="F93" s="124"/>
      <c r="G93" s="119"/>
      <c r="H93" s="119"/>
      <c r="I93" s="119"/>
      <c r="J93" s="119"/>
      <c r="K93" s="119"/>
      <c r="L93" s="119"/>
      <c r="M93" s="119"/>
      <c r="N93" s="119"/>
      <c r="O93" s="119" t="s">
        <v>35</v>
      </c>
      <c r="P93" s="43"/>
      <c r="Q93" s="113"/>
    </row>
    <row r="94" spans="1:17" ht="12.75">
      <c r="A94" s="27"/>
      <c r="B94" s="38" t="s">
        <v>81</v>
      </c>
      <c r="C94" s="30"/>
      <c r="D94" s="30"/>
      <c r="E94" s="125"/>
      <c r="F94" s="124"/>
      <c r="G94" s="119"/>
      <c r="H94" s="119"/>
      <c r="I94" s="119"/>
      <c r="J94" s="119"/>
      <c r="K94" s="119"/>
      <c r="L94" s="119"/>
      <c r="M94" s="119"/>
      <c r="N94" s="119"/>
      <c r="O94" s="119">
        <f>'IS'!F36</f>
        <v>3898</v>
      </c>
      <c r="P94" s="43"/>
      <c r="Q94" s="113"/>
    </row>
    <row r="95" spans="1:17" ht="12.75">
      <c r="A95" s="27"/>
      <c r="B95" s="38" t="s">
        <v>82</v>
      </c>
      <c r="C95" s="30"/>
      <c r="D95" s="30"/>
      <c r="E95" s="125"/>
      <c r="F95" s="124"/>
      <c r="G95" s="119"/>
      <c r="H95" s="119"/>
      <c r="I95" s="119"/>
      <c r="J95" s="119"/>
      <c r="K95" s="119"/>
      <c r="L95" s="119"/>
      <c r="M95" s="119"/>
      <c r="N95" s="119"/>
      <c r="O95" s="119">
        <f>'IS'!F41</f>
        <v>-223</v>
      </c>
      <c r="P95" s="43"/>
      <c r="Q95" s="113"/>
    </row>
    <row r="96" spans="1:17" ht="13.5" thickBot="1">
      <c r="A96" s="27"/>
      <c r="C96" s="30" t="s">
        <v>227</v>
      </c>
      <c r="D96" s="30"/>
      <c r="E96" s="125"/>
      <c r="F96" s="124"/>
      <c r="G96" s="119"/>
      <c r="H96" s="119"/>
      <c r="I96" s="119"/>
      <c r="J96" s="119"/>
      <c r="K96" s="119"/>
      <c r="L96" s="119"/>
      <c r="M96" s="119"/>
      <c r="N96" s="119"/>
      <c r="O96" s="123">
        <f>SUM(O92:O95)</f>
        <v>6803</v>
      </c>
      <c r="P96" s="43"/>
      <c r="Q96" s="113"/>
    </row>
    <row r="97" spans="1:6" ht="13.5" thickTop="1">
      <c r="A97" s="27"/>
      <c r="C97" s="30"/>
      <c r="D97" s="30"/>
      <c r="E97" s="51"/>
      <c r="F97" s="30"/>
    </row>
    <row r="98" spans="1:6" ht="12.75">
      <c r="A98" s="27">
        <v>9</v>
      </c>
      <c r="B98" s="39" t="s">
        <v>108</v>
      </c>
      <c r="C98" s="30"/>
      <c r="D98" s="30"/>
      <c r="E98" s="30"/>
      <c r="F98" s="30"/>
    </row>
    <row r="99" spans="1:6" ht="12.75">
      <c r="A99" s="27"/>
      <c r="B99" s="38" t="s">
        <v>325</v>
      </c>
      <c r="C99" s="30"/>
      <c r="D99" s="30"/>
      <c r="E99" s="30"/>
      <c r="F99" s="30"/>
    </row>
    <row r="100" spans="1:6" ht="12.75">
      <c r="A100" s="27"/>
      <c r="B100" s="38" t="s">
        <v>267</v>
      </c>
      <c r="C100" s="30"/>
      <c r="D100" s="30"/>
      <c r="E100" s="30"/>
      <c r="F100" s="30"/>
    </row>
    <row r="101" spans="1:6" ht="12.75">
      <c r="A101" s="27"/>
      <c r="C101" s="30"/>
      <c r="D101" s="30"/>
      <c r="E101" s="30"/>
      <c r="F101" s="30"/>
    </row>
    <row r="102" spans="1:6" ht="12.75">
      <c r="A102" s="27">
        <v>10</v>
      </c>
      <c r="B102" s="39" t="s">
        <v>29</v>
      </c>
      <c r="C102" s="28"/>
      <c r="D102" s="28"/>
      <c r="E102" s="28"/>
      <c r="F102" s="28"/>
    </row>
    <row r="103" spans="1:2" ht="12.75">
      <c r="A103" s="27"/>
      <c r="B103" s="38" t="s">
        <v>195</v>
      </c>
    </row>
    <row r="104" spans="1:2" ht="12.75">
      <c r="A104" s="27"/>
      <c r="B104" s="38" t="s">
        <v>196</v>
      </c>
    </row>
    <row r="105" spans="1:6" ht="12.75">
      <c r="A105" s="27"/>
      <c r="C105" s="30"/>
      <c r="D105" s="30"/>
      <c r="E105" s="30"/>
      <c r="F105" s="30"/>
    </row>
    <row r="106" spans="1:6" ht="12.75">
      <c r="A106" s="27">
        <v>11</v>
      </c>
      <c r="B106" s="39" t="s">
        <v>27</v>
      </c>
      <c r="C106" s="28"/>
      <c r="D106" s="28"/>
      <c r="E106" s="28"/>
      <c r="F106" s="28"/>
    </row>
    <row r="107" spans="1:2" ht="12.75">
      <c r="A107" s="27"/>
      <c r="B107" s="38" t="s">
        <v>268</v>
      </c>
    </row>
    <row r="108" spans="1:2" ht="12.75">
      <c r="A108" s="27"/>
      <c r="B108" s="38" t="s">
        <v>305</v>
      </c>
    </row>
    <row r="109" spans="1:2" ht="13.5" customHeight="1">
      <c r="A109" s="27"/>
      <c r="B109" s="38" t="s">
        <v>356</v>
      </c>
    </row>
    <row r="110" spans="1:2" ht="13.5" customHeight="1">
      <c r="A110" s="27"/>
      <c r="B110" s="38" t="s">
        <v>350</v>
      </c>
    </row>
    <row r="111" spans="1:2" ht="12.75">
      <c r="A111" s="27"/>
      <c r="B111" s="38" t="s">
        <v>349</v>
      </c>
    </row>
    <row r="112" ht="12.75">
      <c r="A112" s="27"/>
    </row>
    <row r="113" spans="1:6" ht="12.75">
      <c r="A113" s="27">
        <v>12</v>
      </c>
      <c r="B113" s="39" t="s">
        <v>111</v>
      </c>
      <c r="C113" s="28"/>
      <c r="D113" s="28"/>
      <c r="E113" s="28"/>
      <c r="F113" s="28"/>
    </row>
    <row r="114" spans="1:6" ht="12.75">
      <c r="A114" s="27"/>
      <c r="B114" s="39" t="s">
        <v>31</v>
      </c>
      <c r="C114" s="28" t="s">
        <v>20</v>
      </c>
      <c r="D114" s="28"/>
      <c r="E114" s="28"/>
      <c r="F114" s="28"/>
    </row>
    <row r="115" spans="1:13" ht="12.75">
      <c r="A115" s="27"/>
      <c r="B115" s="39"/>
      <c r="C115" s="28"/>
      <c r="D115" s="28"/>
      <c r="E115" s="28"/>
      <c r="F115" s="28"/>
      <c r="K115" s="97" t="s">
        <v>9</v>
      </c>
      <c r="L115" s="97"/>
      <c r="M115" s="97" t="s">
        <v>36</v>
      </c>
    </row>
    <row r="116" spans="1:13" ht="12.75">
      <c r="A116" s="27"/>
      <c r="K116" s="97" t="s">
        <v>38</v>
      </c>
      <c r="L116" s="97"/>
      <c r="M116" s="97" t="s">
        <v>37</v>
      </c>
    </row>
    <row r="117" spans="1:13" ht="12.75">
      <c r="A117" s="27"/>
      <c r="K117" s="98">
        <v>38717</v>
      </c>
      <c r="L117" s="98"/>
      <c r="M117" s="98">
        <v>38352</v>
      </c>
    </row>
    <row r="118" spans="1:13" ht="12.75">
      <c r="A118" s="27"/>
      <c r="K118" s="97" t="s">
        <v>10</v>
      </c>
      <c r="L118" s="97"/>
      <c r="M118" s="97" t="s">
        <v>10</v>
      </c>
    </row>
    <row r="119" spans="2:13" ht="12.75">
      <c r="B119" s="38" t="s">
        <v>45</v>
      </c>
      <c r="C119" s="26" t="s">
        <v>141</v>
      </c>
      <c r="M119" s="43"/>
    </row>
    <row r="120" spans="3:13" ht="12.75">
      <c r="C120" s="26" t="s">
        <v>142</v>
      </c>
      <c r="K120" s="43">
        <v>210</v>
      </c>
      <c r="L120" s="43"/>
      <c r="M120" s="43">
        <v>695</v>
      </c>
    </row>
    <row r="121" spans="2:3" ht="12.75">
      <c r="B121" s="38" t="s">
        <v>46</v>
      </c>
      <c r="C121" s="26" t="s">
        <v>143</v>
      </c>
    </row>
    <row r="122" spans="3:13" ht="12.75">
      <c r="C122" s="26" t="s">
        <v>144</v>
      </c>
      <c r="K122" s="43">
        <v>20500</v>
      </c>
      <c r="L122" s="43"/>
      <c r="M122" s="43">
        <v>4500</v>
      </c>
    </row>
    <row r="123" spans="2:3" ht="12.75" hidden="1">
      <c r="B123" s="38" t="s">
        <v>47</v>
      </c>
      <c r="C123" s="26" t="s">
        <v>145</v>
      </c>
    </row>
    <row r="124" spans="2:13" ht="12.75" hidden="1">
      <c r="B124" s="39"/>
      <c r="C124" s="26" t="s">
        <v>146</v>
      </c>
      <c r="K124" s="99" t="s">
        <v>35</v>
      </c>
      <c r="L124" s="43"/>
      <c r="M124" s="57" t="s">
        <v>35</v>
      </c>
    </row>
    <row r="125" spans="1:13" ht="13.5" thickBot="1">
      <c r="A125" s="33"/>
      <c r="K125" s="37">
        <f>SUM(K119:K124)</f>
        <v>20710</v>
      </c>
      <c r="L125" s="32"/>
      <c r="M125" s="37">
        <f>SUM(M119:M124)</f>
        <v>5195</v>
      </c>
    </row>
    <row r="126" spans="1:14" ht="13.5" thickTop="1">
      <c r="A126" s="33"/>
      <c r="K126" s="32"/>
      <c r="L126" s="32"/>
      <c r="M126" s="32"/>
      <c r="N126" s="32"/>
    </row>
    <row r="127" spans="1:14" ht="12.75">
      <c r="A127" s="33"/>
      <c r="B127" s="39" t="s">
        <v>32</v>
      </c>
      <c r="C127" s="28" t="s">
        <v>112</v>
      </c>
      <c r="D127" s="28"/>
      <c r="E127" s="28"/>
      <c r="F127" s="28"/>
      <c r="K127" s="32"/>
      <c r="L127" s="32"/>
      <c r="M127" s="32"/>
      <c r="N127" s="32"/>
    </row>
    <row r="128" spans="1:14" ht="12.75">
      <c r="A128" s="33"/>
      <c r="B128" s="39"/>
      <c r="C128" s="26" t="s">
        <v>197</v>
      </c>
      <c r="K128" s="32"/>
      <c r="L128" s="32"/>
      <c r="M128" s="32"/>
      <c r="N128" s="32"/>
    </row>
    <row r="129" spans="1:14" ht="12.75">
      <c r="A129" s="33"/>
      <c r="K129" s="32"/>
      <c r="L129" s="32"/>
      <c r="M129" s="32"/>
      <c r="N129" s="32"/>
    </row>
    <row r="130" spans="1:6" ht="12.75">
      <c r="A130" s="28" t="s">
        <v>83</v>
      </c>
      <c r="C130" s="30"/>
      <c r="D130" s="30"/>
      <c r="E130" s="30"/>
      <c r="F130" s="30"/>
    </row>
    <row r="131" spans="1:6" ht="12.75">
      <c r="A131" s="27"/>
      <c r="C131" s="30"/>
      <c r="D131" s="30"/>
      <c r="E131" s="30"/>
      <c r="F131" s="30"/>
    </row>
    <row r="132" spans="1:6" ht="12.75">
      <c r="A132" s="27">
        <v>13</v>
      </c>
      <c r="B132" s="39" t="s">
        <v>109</v>
      </c>
      <c r="C132" s="28"/>
      <c r="D132" s="28"/>
      <c r="E132" s="28"/>
      <c r="F132" s="28"/>
    </row>
    <row r="133" spans="2:6" ht="12.75">
      <c r="B133" s="39" t="s">
        <v>31</v>
      </c>
      <c r="C133" s="28" t="s">
        <v>33</v>
      </c>
      <c r="D133" s="28"/>
      <c r="E133" s="28"/>
      <c r="F133" s="28"/>
    </row>
    <row r="134" spans="2:13" ht="12.75">
      <c r="B134" s="39"/>
      <c r="C134" s="28"/>
      <c r="D134" s="28"/>
      <c r="E134" s="28"/>
      <c r="F134" s="28"/>
      <c r="G134" s="157" t="s">
        <v>131</v>
      </c>
      <c r="H134" s="157"/>
      <c r="I134" s="157"/>
      <c r="K134" s="157" t="s">
        <v>295</v>
      </c>
      <c r="L134" s="157"/>
      <c r="M134" s="157"/>
    </row>
    <row r="135" spans="2:13" ht="12.75">
      <c r="B135" s="39"/>
      <c r="C135" s="28"/>
      <c r="D135" s="28"/>
      <c r="E135" s="28"/>
      <c r="F135" s="28"/>
      <c r="G135" s="157" t="s">
        <v>306</v>
      </c>
      <c r="H135" s="157"/>
      <c r="I135" s="157"/>
      <c r="K135" s="157" t="str">
        <f>G135</f>
        <v>Ended 31 December</v>
      </c>
      <c r="L135" s="157"/>
      <c r="M135" s="157"/>
    </row>
    <row r="136" spans="2:13" ht="12.75">
      <c r="B136" s="39"/>
      <c r="C136" s="28"/>
      <c r="D136" s="28"/>
      <c r="E136" s="28"/>
      <c r="F136" s="28"/>
      <c r="G136" s="115">
        <v>2005</v>
      </c>
      <c r="H136" s="83"/>
      <c r="I136" s="115">
        <v>2004</v>
      </c>
      <c r="K136" s="115">
        <v>2005</v>
      </c>
      <c r="L136" s="83"/>
      <c r="M136" s="115">
        <v>2004</v>
      </c>
    </row>
    <row r="137" spans="2:13" ht="12.75">
      <c r="B137" s="39"/>
      <c r="C137" s="28"/>
      <c r="D137" s="28"/>
      <c r="E137" s="28"/>
      <c r="F137" s="28"/>
      <c r="G137" s="56" t="s">
        <v>10</v>
      </c>
      <c r="H137" s="56"/>
      <c r="I137" s="56" t="s">
        <v>10</v>
      </c>
      <c r="K137" s="56" t="s">
        <v>10</v>
      </c>
      <c r="L137" s="56"/>
      <c r="M137" s="56" t="s">
        <v>10</v>
      </c>
    </row>
    <row r="138" spans="2:13" s="30" customFormat="1" ht="12.75">
      <c r="B138" s="38"/>
      <c r="C138" s="30" t="s">
        <v>129</v>
      </c>
      <c r="G138" s="51">
        <f>K138-759</f>
        <v>91</v>
      </c>
      <c r="H138" s="51"/>
      <c r="I138" s="51">
        <f>M138-9882</f>
        <v>751</v>
      </c>
      <c r="K138" s="51">
        <v>850</v>
      </c>
      <c r="L138" s="51"/>
      <c r="M138" s="51">
        <v>10633</v>
      </c>
    </row>
    <row r="139" spans="2:13" s="30" customFormat="1" ht="12.75">
      <c r="B139" s="38"/>
      <c r="C139" s="30" t="s">
        <v>185</v>
      </c>
      <c r="G139" s="51">
        <f>K139-2468</f>
        <v>1958</v>
      </c>
      <c r="H139" s="53"/>
      <c r="I139" s="54">
        <f>M139-373</f>
        <v>931</v>
      </c>
      <c r="K139" s="53">
        <v>4426</v>
      </c>
      <c r="L139" s="53"/>
      <c r="M139" s="52">
        <v>1304</v>
      </c>
    </row>
    <row r="140" ht="12.75">
      <c r="B140" s="39"/>
    </row>
    <row r="141" spans="2:3" ht="12.75">
      <c r="B141" s="39"/>
      <c r="C141" s="26" t="s">
        <v>358</v>
      </c>
    </row>
    <row r="142" spans="2:3" ht="12.75">
      <c r="B142" s="39"/>
      <c r="C142" s="26" t="s">
        <v>308</v>
      </c>
    </row>
    <row r="143" ht="12.75">
      <c r="B143" s="39"/>
    </row>
    <row r="144" spans="2:3" ht="12.75">
      <c r="B144" s="39"/>
      <c r="C144" s="26" t="s">
        <v>353</v>
      </c>
    </row>
    <row r="145" spans="2:3" ht="12.75">
      <c r="B145" s="39"/>
      <c r="C145" s="26" t="s">
        <v>354</v>
      </c>
    </row>
    <row r="146" ht="12.75">
      <c r="B146" s="39"/>
    </row>
    <row r="147" spans="2:3" ht="12.75">
      <c r="B147" s="39"/>
      <c r="C147" s="26" t="s">
        <v>359</v>
      </c>
    </row>
    <row r="148" spans="2:3" ht="12.75">
      <c r="B148" s="39"/>
      <c r="C148" s="26" t="s">
        <v>351</v>
      </c>
    </row>
    <row r="149" spans="2:3" ht="12.75">
      <c r="B149" s="39"/>
      <c r="C149" s="26" t="s">
        <v>352</v>
      </c>
    </row>
    <row r="150" ht="12.75">
      <c r="B150" s="39"/>
    </row>
    <row r="151" spans="2:6" ht="12.75">
      <c r="B151" s="39" t="s">
        <v>32</v>
      </c>
      <c r="C151" s="28" t="s">
        <v>34</v>
      </c>
      <c r="D151" s="28"/>
      <c r="E151" s="28"/>
      <c r="F151" s="28"/>
    </row>
    <row r="152" spans="2:13" ht="12.75">
      <c r="B152" s="39"/>
      <c r="C152" s="28"/>
      <c r="D152" s="28"/>
      <c r="E152" s="28"/>
      <c r="F152" s="28"/>
      <c r="G152" s="157" t="s">
        <v>131</v>
      </c>
      <c r="H152" s="157"/>
      <c r="I152" s="157"/>
      <c r="K152" s="157" t="str">
        <f>K134</f>
        <v>Financial Year</v>
      </c>
      <c r="L152" s="157"/>
      <c r="M152" s="157"/>
    </row>
    <row r="153" spans="2:13" ht="12.75">
      <c r="B153" s="39"/>
      <c r="C153" s="28"/>
      <c r="D153" s="28"/>
      <c r="E153" s="28"/>
      <c r="F153" s="28"/>
      <c r="G153" s="157" t="str">
        <f>G135</f>
        <v>Ended 31 December</v>
      </c>
      <c r="H153" s="157"/>
      <c r="I153" s="157"/>
      <c r="K153" s="157" t="str">
        <f>K135</f>
        <v>Ended 31 December</v>
      </c>
      <c r="L153" s="157"/>
      <c r="M153" s="157"/>
    </row>
    <row r="154" spans="2:13" ht="12.75">
      <c r="B154" s="39"/>
      <c r="C154" s="28"/>
      <c r="D154" s="28"/>
      <c r="E154" s="28"/>
      <c r="F154" s="28"/>
      <c r="G154" s="115">
        <f>G136</f>
        <v>2005</v>
      </c>
      <c r="H154" s="83"/>
      <c r="I154" s="115">
        <f>I136</f>
        <v>2004</v>
      </c>
      <c r="K154" s="115">
        <f>K136</f>
        <v>2005</v>
      </c>
      <c r="L154" s="83"/>
      <c r="M154" s="115">
        <f>M136</f>
        <v>2004</v>
      </c>
    </row>
    <row r="155" spans="2:13" ht="12.75">
      <c r="B155" s="39"/>
      <c r="C155" s="28"/>
      <c r="D155" s="28"/>
      <c r="E155" s="28"/>
      <c r="F155" s="28"/>
      <c r="G155" s="56" t="s">
        <v>10</v>
      </c>
      <c r="H155" s="56"/>
      <c r="I155" s="56" t="s">
        <v>10</v>
      </c>
      <c r="K155" s="56" t="s">
        <v>10</v>
      </c>
      <c r="L155" s="56"/>
      <c r="M155" s="56" t="s">
        <v>10</v>
      </c>
    </row>
    <row r="156" spans="2:13" ht="12.75">
      <c r="B156" s="39"/>
      <c r="C156" s="30" t="s">
        <v>129</v>
      </c>
      <c r="D156" s="30"/>
      <c r="E156" s="30"/>
      <c r="F156" s="30"/>
      <c r="G156" s="128">
        <f>'IS'!B17</f>
        <v>7993</v>
      </c>
      <c r="H156" s="128"/>
      <c r="I156" s="128">
        <f>'IS'!D17</f>
        <v>15397</v>
      </c>
      <c r="J156" s="120"/>
      <c r="K156" s="128">
        <f>'IS'!F17</f>
        <v>64334</v>
      </c>
      <c r="L156" s="128"/>
      <c r="M156" s="128">
        <f>'IS'!H17</f>
        <v>60827</v>
      </c>
    </row>
    <row r="157" spans="2:13" ht="12.75">
      <c r="B157" s="39"/>
      <c r="C157" s="30" t="s">
        <v>215</v>
      </c>
      <c r="D157" s="30"/>
      <c r="E157" s="30"/>
      <c r="F157" s="30"/>
      <c r="G157" s="128">
        <f>'IS'!B39</f>
        <v>975</v>
      </c>
      <c r="H157" s="128"/>
      <c r="I157" s="128">
        <f>'IS'!D39</f>
        <v>214</v>
      </c>
      <c r="J157" s="120"/>
      <c r="K157" s="128">
        <f>'IS'!F39</f>
        <v>7026</v>
      </c>
      <c r="L157" s="128"/>
      <c r="M157" s="128">
        <f>'IS'!H39</f>
        <v>-8155</v>
      </c>
    </row>
    <row r="158" ht="12.75">
      <c r="B158" s="39"/>
    </row>
    <row r="159" spans="2:3" ht="12.75">
      <c r="B159" s="39"/>
      <c r="C159" s="26" t="s">
        <v>326</v>
      </c>
    </row>
    <row r="160" ht="12.75">
      <c r="B160" s="39"/>
    </row>
    <row r="161" spans="2:3" ht="12.75">
      <c r="B161" s="39"/>
      <c r="C161" s="26" t="s">
        <v>360</v>
      </c>
    </row>
    <row r="162" spans="2:3" ht="12.75">
      <c r="B162" s="39"/>
      <c r="C162" s="26" t="s">
        <v>309</v>
      </c>
    </row>
    <row r="163" spans="2:3" ht="12.75">
      <c r="B163" s="39"/>
      <c r="C163" s="26" t="s">
        <v>327</v>
      </c>
    </row>
    <row r="164" ht="12.75">
      <c r="A164" s="27"/>
    </row>
    <row r="165" spans="1:6" ht="12.75">
      <c r="A165" s="27">
        <v>14</v>
      </c>
      <c r="B165" s="39" t="s">
        <v>269</v>
      </c>
      <c r="C165" s="28"/>
      <c r="D165" s="28"/>
      <c r="E165" s="28"/>
      <c r="F165" s="28"/>
    </row>
    <row r="166" spans="1:6" ht="12.75">
      <c r="A166" s="27"/>
      <c r="B166" s="39"/>
      <c r="C166" s="28"/>
      <c r="D166" s="28"/>
      <c r="E166" s="28"/>
      <c r="F166" s="28"/>
    </row>
    <row r="167" spans="2:15" ht="12.75">
      <c r="B167" s="39"/>
      <c r="C167" s="28"/>
      <c r="D167" s="28"/>
      <c r="E167" s="28"/>
      <c r="F167" s="28"/>
      <c r="I167" s="157" t="s">
        <v>130</v>
      </c>
      <c r="J167" s="157"/>
      <c r="K167" s="157"/>
      <c r="L167" s="56"/>
      <c r="O167" s="97"/>
    </row>
    <row r="168" spans="2:15" ht="12.75">
      <c r="B168" s="39"/>
      <c r="C168" s="28"/>
      <c r="D168" s="28"/>
      <c r="E168" s="28"/>
      <c r="F168" s="28"/>
      <c r="I168" s="83">
        <v>38717</v>
      </c>
      <c r="J168" s="96"/>
      <c r="K168" s="83">
        <v>38625</v>
      </c>
      <c r="L168" s="96"/>
      <c r="O168" s="96"/>
    </row>
    <row r="169" spans="2:15" ht="12.75">
      <c r="B169" s="39"/>
      <c r="C169" s="28"/>
      <c r="D169" s="28"/>
      <c r="E169" s="28"/>
      <c r="F169" s="28"/>
      <c r="I169" s="56" t="s">
        <v>10</v>
      </c>
      <c r="J169" s="56"/>
      <c r="K169" s="56" t="s">
        <v>10</v>
      </c>
      <c r="L169" s="56"/>
      <c r="O169" s="56"/>
    </row>
    <row r="170" spans="2:15" ht="12.75">
      <c r="B170" s="30" t="s">
        <v>129</v>
      </c>
      <c r="I170" s="49">
        <f>G156</f>
        <v>7993</v>
      </c>
      <c r="J170" s="49"/>
      <c r="K170" s="49">
        <v>26342</v>
      </c>
      <c r="L170" s="53"/>
      <c r="O170" s="53"/>
    </row>
    <row r="171" spans="2:15" ht="12.75">
      <c r="B171" s="30" t="s">
        <v>185</v>
      </c>
      <c r="I171" s="49">
        <f>G157</f>
        <v>975</v>
      </c>
      <c r="J171" s="49"/>
      <c r="K171" s="62">
        <v>1427</v>
      </c>
      <c r="L171" s="52"/>
      <c r="O171" s="52"/>
    </row>
    <row r="172" spans="1:6" ht="12.75">
      <c r="A172" s="27"/>
      <c r="B172" s="39"/>
      <c r="C172" s="28"/>
      <c r="D172" s="28"/>
      <c r="E172" s="28"/>
      <c r="F172" s="28"/>
    </row>
    <row r="173" spans="1:2" ht="12.75">
      <c r="A173" s="27"/>
      <c r="B173" s="26" t="s">
        <v>310</v>
      </c>
    </row>
    <row r="174" spans="1:2" ht="12.75">
      <c r="A174" s="27"/>
      <c r="B174" s="38" t="s">
        <v>328</v>
      </c>
    </row>
    <row r="175" ht="12.75">
      <c r="A175" s="27"/>
    </row>
    <row r="176" spans="1:6" ht="12.75">
      <c r="A176" s="27">
        <v>15</v>
      </c>
      <c r="B176" s="39" t="s">
        <v>52</v>
      </c>
      <c r="C176" s="28"/>
      <c r="D176" s="28"/>
      <c r="E176" s="28"/>
      <c r="F176" s="28"/>
    </row>
    <row r="177" spans="1:2" ht="12.75">
      <c r="A177" s="27"/>
      <c r="B177" s="38" t="s">
        <v>283</v>
      </c>
    </row>
    <row r="178" spans="1:2" ht="12.75">
      <c r="A178" s="27"/>
      <c r="B178" s="38" t="s">
        <v>282</v>
      </c>
    </row>
    <row r="179" ht="12.75">
      <c r="A179" s="27"/>
    </row>
    <row r="180" spans="1:6" ht="12.75">
      <c r="A180" s="27">
        <v>16</v>
      </c>
      <c r="B180" s="39" t="s">
        <v>31</v>
      </c>
      <c r="C180" s="28" t="s">
        <v>125</v>
      </c>
      <c r="D180" s="28"/>
      <c r="E180" s="28"/>
      <c r="F180" s="28"/>
    </row>
    <row r="181" spans="1:6" ht="12.75">
      <c r="A181" s="27"/>
      <c r="B181" s="39"/>
      <c r="C181" s="28" t="s">
        <v>126</v>
      </c>
      <c r="D181" s="28"/>
      <c r="E181" s="28"/>
      <c r="F181" s="28"/>
    </row>
    <row r="182" spans="1:3" ht="12.75">
      <c r="A182" s="27"/>
      <c r="C182" s="26" t="s">
        <v>21</v>
      </c>
    </row>
    <row r="183" ht="12.75">
      <c r="A183" s="27"/>
    </row>
    <row r="184" spans="1:6" ht="12.75">
      <c r="A184" s="27">
        <v>16</v>
      </c>
      <c r="B184" s="39" t="s">
        <v>32</v>
      </c>
      <c r="C184" s="28" t="s">
        <v>115</v>
      </c>
      <c r="D184" s="28"/>
      <c r="E184" s="28"/>
      <c r="F184" s="28"/>
    </row>
    <row r="185" spans="1:3" ht="12.75">
      <c r="A185" s="27"/>
      <c r="C185" s="26" t="s">
        <v>21</v>
      </c>
    </row>
    <row r="186" ht="12.75">
      <c r="A186" s="27"/>
    </row>
    <row r="187" spans="1:6" ht="12.75">
      <c r="A187" s="27">
        <v>17</v>
      </c>
      <c r="B187" s="39" t="s">
        <v>110</v>
      </c>
      <c r="C187" s="28"/>
      <c r="D187" s="28"/>
      <c r="E187" s="28"/>
      <c r="F187" s="28"/>
    </row>
    <row r="188" spans="1:6" ht="12.75">
      <c r="A188" s="27"/>
      <c r="B188" s="39"/>
      <c r="C188" s="28"/>
      <c r="D188" s="28"/>
      <c r="E188" s="28"/>
      <c r="F188" s="28"/>
    </row>
    <row r="189" spans="1:14" ht="12.75">
      <c r="A189" s="27"/>
      <c r="I189" s="36" t="s">
        <v>9</v>
      </c>
      <c r="J189" s="36"/>
      <c r="K189" s="36" t="str">
        <f>K152</f>
        <v>Financial Year</v>
      </c>
      <c r="N189" s="97"/>
    </row>
    <row r="190" spans="1:14" ht="12.75">
      <c r="A190" s="27"/>
      <c r="I190" s="36" t="s">
        <v>38</v>
      </c>
      <c r="J190" s="36"/>
      <c r="K190" s="36" t="s">
        <v>38</v>
      </c>
      <c r="N190" s="97"/>
    </row>
    <row r="191" spans="1:14" ht="12.75">
      <c r="A191" s="27"/>
      <c r="I191" s="83">
        <f>I168</f>
        <v>38717</v>
      </c>
      <c r="J191" s="36"/>
      <c r="K191" s="83">
        <f>I191</f>
        <v>38717</v>
      </c>
      <c r="N191" s="97"/>
    </row>
    <row r="192" spans="1:14" ht="12.75">
      <c r="A192" s="27"/>
      <c r="I192" s="36" t="s">
        <v>10</v>
      </c>
      <c r="J192" s="36"/>
      <c r="K192" s="36" t="s">
        <v>10</v>
      </c>
      <c r="N192" s="36"/>
    </row>
    <row r="193" spans="1:14" ht="12.75">
      <c r="A193" s="27"/>
      <c r="B193" s="38" t="s">
        <v>17</v>
      </c>
      <c r="I193" s="119">
        <f>K193+70</f>
        <v>-138</v>
      </c>
      <c r="J193" s="119"/>
      <c r="K193" s="119">
        <v>-208</v>
      </c>
      <c r="N193" s="43"/>
    </row>
    <row r="194" spans="1:14" ht="12.75">
      <c r="A194" s="27"/>
      <c r="B194" s="38" t="s">
        <v>18</v>
      </c>
      <c r="I194" s="119">
        <f>K194-23</f>
        <v>7</v>
      </c>
      <c r="J194" s="119"/>
      <c r="K194" s="119">
        <v>30</v>
      </c>
      <c r="N194" s="43"/>
    </row>
    <row r="195" spans="1:14" ht="12.75">
      <c r="A195" s="27"/>
      <c r="B195" s="38" t="s">
        <v>248</v>
      </c>
      <c r="I195" s="119">
        <f>K195+45</f>
        <v>0</v>
      </c>
      <c r="J195" s="119"/>
      <c r="K195" s="119">
        <v>-45</v>
      </c>
      <c r="N195" s="43"/>
    </row>
    <row r="196" spans="1:14" ht="13.5" thickBot="1">
      <c r="A196" s="27"/>
      <c r="I196" s="123">
        <f>SUM(I193:I195)</f>
        <v>-131</v>
      </c>
      <c r="J196" s="122"/>
      <c r="K196" s="123">
        <f>SUM(K193:K195)</f>
        <v>-223</v>
      </c>
      <c r="N196" s="32"/>
    </row>
    <row r="197" spans="1:15" ht="13.5" thickTop="1">
      <c r="A197" s="27"/>
      <c r="J197" s="55"/>
      <c r="O197" s="32"/>
    </row>
    <row r="198" spans="1:15" ht="12.75">
      <c r="A198" s="27"/>
      <c r="B198" s="38" t="s">
        <v>225</v>
      </c>
      <c r="O198" s="32"/>
    </row>
    <row r="199" spans="1:15" ht="12.75">
      <c r="A199" s="27"/>
      <c r="B199" s="38" t="s">
        <v>226</v>
      </c>
      <c r="O199" s="32"/>
    </row>
    <row r="200" spans="1:15" ht="12.75">
      <c r="A200" s="27"/>
      <c r="M200" s="32"/>
      <c r="N200" s="32"/>
      <c r="O200" s="32"/>
    </row>
    <row r="201" spans="1:6" ht="12.75">
      <c r="A201" s="27">
        <v>18</v>
      </c>
      <c r="B201" s="39" t="s">
        <v>26</v>
      </c>
      <c r="C201" s="28"/>
      <c r="D201" s="28"/>
      <c r="E201" s="28"/>
      <c r="F201" s="28"/>
    </row>
    <row r="202" spans="1:2" ht="12.75">
      <c r="A202" s="27"/>
      <c r="B202" s="38" t="s">
        <v>249</v>
      </c>
    </row>
    <row r="203" spans="1:2" ht="12.75">
      <c r="A203" s="27"/>
      <c r="B203" s="38" t="s">
        <v>311</v>
      </c>
    </row>
    <row r="204" ht="12.75">
      <c r="A204" s="27"/>
    </row>
    <row r="205" spans="1:6" ht="12.75">
      <c r="A205" s="27">
        <v>19</v>
      </c>
      <c r="B205" s="39" t="s">
        <v>85</v>
      </c>
      <c r="C205" s="28"/>
      <c r="D205" s="28"/>
      <c r="E205" s="28"/>
      <c r="F205" s="28"/>
    </row>
    <row r="206" spans="3:14" ht="12.75">
      <c r="C206" s="55"/>
      <c r="D206" s="55"/>
      <c r="E206" s="55"/>
      <c r="F206" s="55"/>
      <c r="G206" s="55"/>
      <c r="H206" s="55"/>
      <c r="I206" s="55"/>
      <c r="J206" s="55"/>
      <c r="K206" s="36" t="s">
        <v>9</v>
      </c>
      <c r="L206" s="36"/>
      <c r="M206" s="36" t="str">
        <f>K189</f>
        <v>Financial Year</v>
      </c>
      <c r="N206" s="36"/>
    </row>
    <row r="207" spans="3:14" ht="12.75">
      <c r="C207" s="55"/>
      <c r="D207" s="55"/>
      <c r="E207" s="55"/>
      <c r="F207" s="55"/>
      <c r="G207" s="55"/>
      <c r="H207" s="55"/>
      <c r="I207" s="55"/>
      <c r="J207" s="55"/>
      <c r="K207" s="36" t="s">
        <v>38</v>
      </c>
      <c r="L207" s="36"/>
      <c r="M207" s="36" t="s">
        <v>38</v>
      </c>
      <c r="N207" s="36"/>
    </row>
    <row r="208" spans="3:14" ht="12.75">
      <c r="C208" s="55"/>
      <c r="D208" s="55"/>
      <c r="E208" s="55"/>
      <c r="F208" s="55"/>
      <c r="G208" s="55"/>
      <c r="H208" s="55"/>
      <c r="I208" s="55"/>
      <c r="J208" s="55"/>
      <c r="K208" s="83">
        <f>I191</f>
        <v>38717</v>
      </c>
      <c r="L208" s="36"/>
      <c r="M208" s="83">
        <f>K191</f>
        <v>38717</v>
      </c>
      <c r="N208" s="36"/>
    </row>
    <row r="209" spans="3:14" ht="12.75">
      <c r="C209" s="55"/>
      <c r="D209" s="55"/>
      <c r="E209" s="55"/>
      <c r="F209" s="55"/>
      <c r="G209" s="55"/>
      <c r="H209" s="55"/>
      <c r="I209" s="55"/>
      <c r="J209" s="55"/>
      <c r="K209" s="36" t="s">
        <v>10</v>
      </c>
      <c r="L209" s="36"/>
      <c r="M209" s="36" t="s">
        <v>10</v>
      </c>
      <c r="N209" s="36"/>
    </row>
    <row r="210" spans="2:14" ht="12.75">
      <c r="B210" s="39" t="s">
        <v>31</v>
      </c>
      <c r="C210" s="28" t="s">
        <v>86</v>
      </c>
      <c r="D210" s="28"/>
      <c r="E210" s="28"/>
      <c r="F210" s="28"/>
      <c r="G210" s="55"/>
      <c r="H210" s="55"/>
      <c r="I210" s="55"/>
      <c r="J210" s="55"/>
      <c r="K210" s="36"/>
      <c r="L210" s="36"/>
      <c r="M210" s="36"/>
      <c r="N210" s="36"/>
    </row>
    <row r="211" spans="3:14" ht="12.75">
      <c r="C211" s="55" t="s">
        <v>19</v>
      </c>
      <c r="D211" s="55"/>
      <c r="E211" s="55"/>
      <c r="F211" s="55"/>
      <c r="G211" s="55"/>
      <c r="H211" s="55"/>
      <c r="I211" s="55"/>
      <c r="J211" s="55"/>
      <c r="K211" s="43">
        <v>0</v>
      </c>
      <c r="L211" s="32"/>
      <c r="M211" s="43">
        <f>K211</f>
        <v>0</v>
      </c>
      <c r="N211" s="32"/>
    </row>
    <row r="212" spans="3:14" ht="12.75">
      <c r="C212" s="55" t="s">
        <v>84</v>
      </c>
      <c r="D212" s="55"/>
      <c r="E212" s="55"/>
      <c r="F212" s="55"/>
      <c r="G212" s="55"/>
      <c r="H212" s="55"/>
      <c r="I212" s="55"/>
      <c r="J212" s="55"/>
      <c r="K212" s="32">
        <v>0</v>
      </c>
      <c r="L212" s="32"/>
      <c r="M212" s="32">
        <f>K212</f>
        <v>0</v>
      </c>
      <c r="N212" s="32"/>
    </row>
    <row r="213" spans="3:14" ht="12.75">
      <c r="C213" s="55" t="s">
        <v>217</v>
      </c>
      <c r="D213" s="55"/>
      <c r="E213" s="55"/>
      <c r="F213" s="55"/>
      <c r="G213" s="55"/>
      <c r="H213" s="55"/>
      <c r="I213" s="55"/>
      <c r="J213" s="55"/>
      <c r="K213" s="43">
        <v>0</v>
      </c>
      <c r="L213" s="32"/>
      <c r="M213" s="32">
        <f>K213</f>
        <v>0</v>
      </c>
      <c r="N213" s="32"/>
    </row>
    <row r="214" spans="1:15" ht="12.75">
      <c r="A214" s="116"/>
      <c r="B214" s="31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</row>
    <row r="215" spans="2:15" ht="12.75">
      <c r="B215" s="39" t="s">
        <v>32</v>
      </c>
      <c r="C215" s="29" t="s">
        <v>87</v>
      </c>
      <c r="D215" s="29"/>
      <c r="E215" s="29"/>
      <c r="F215" s="29"/>
      <c r="G215" s="55"/>
      <c r="H215" s="55"/>
      <c r="I215" s="55"/>
      <c r="J215" s="55"/>
      <c r="K215" s="55"/>
      <c r="L215" s="55"/>
      <c r="M215" s="55"/>
      <c r="N215" s="55"/>
      <c r="O215" s="55"/>
    </row>
    <row r="216" spans="3:14" ht="12.75">
      <c r="C216" s="55" t="s">
        <v>88</v>
      </c>
      <c r="D216" s="55"/>
      <c r="E216" s="55"/>
      <c r="F216" s="55"/>
      <c r="G216" s="55"/>
      <c r="H216" s="55"/>
      <c r="I216" s="55"/>
      <c r="J216" s="55"/>
      <c r="K216" s="32">
        <v>496</v>
      </c>
      <c r="L216" s="55"/>
      <c r="M216" s="32">
        <f>K216</f>
        <v>496</v>
      </c>
      <c r="N216" s="32"/>
    </row>
    <row r="217" spans="3:14" ht="12.75">
      <c r="C217" s="55" t="s">
        <v>89</v>
      </c>
      <c r="D217" s="55"/>
      <c r="E217" s="55"/>
      <c r="F217" s="55"/>
      <c r="G217" s="55"/>
      <c r="H217" s="55"/>
      <c r="I217" s="55"/>
      <c r="J217" s="55"/>
      <c r="K217" s="32">
        <v>248</v>
      </c>
      <c r="L217" s="55"/>
      <c r="M217" s="32">
        <f>K217</f>
        <v>248</v>
      </c>
      <c r="N217" s="32"/>
    </row>
    <row r="218" spans="3:14" ht="12.75">
      <c r="C218" s="55" t="s">
        <v>90</v>
      </c>
      <c r="D218" s="55"/>
      <c r="E218" s="55"/>
      <c r="F218" s="55"/>
      <c r="G218" s="55"/>
      <c r="H218" s="55"/>
      <c r="I218" s="55"/>
      <c r="J218" s="55"/>
      <c r="K218" s="32">
        <v>248</v>
      </c>
      <c r="L218" s="55"/>
      <c r="M218" s="32">
        <f>K218</f>
        <v>248</v>
      </c>
      <c r="N218" s="32"/>
    </row>
    <row r="219" spans="1:15" ht="12.75">
      <c r="A219" s="35"/>
      <c r="B219" s="31" t="s">
        <v>25</v>
      </c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32"/>
    </row>
    <row r="220" spans="1:6" ht="12.75">
      <c r="A220" s="27">
        <v>20</v>
      </c>
      <c r="B220" s="39" t="s">
        <v>31</v>
      </c>
      <c r="C220" s="28" t="s">
        <v>51</v>
      </c>
      <c r="D220" s="28"/>
      <c r="E220" s="28"/>
      <c r="F220" s="28"/>
    </row>
    <row r="221" spans="1:3" s="30" customFormat="1" ht="12.75">
      <c r="A221" s="35"/>
      <c r="B221" s="38"/>
      <c r="C221" s="30" t="s">
        <v>329</v>
      </c>
    </row>
    <row r="222" spans="1:3" s="30" customFormat="1" ht="12.75">
      <c r="A222" s="35"/>
      <c r="B222" s="38"/>
      <c r="C222" s="30" t="s">
        <v>346</v>
      </c>
    </row>
    <row r="223" spans="1:3" s="30" customFormat="1" ht="12.75">
      <c r="A223" s="35"/>
      <c r="B223" s="38"/>
      <c r="C223" s="30" t="s">
        <v>347</v>
      </c>
    </row>
    <row r="224" spans="1:3" s="30" customFormat="1" ht="12.75">
      <c r="A224" s="35"/>
      <c r="B224" s="38"/>
      <c r="C224" s="30" t="s">
        <v>348</v>
      </c>
    </row>
    <row r="225" spans="1:3" s="30" customFormat="1" ht="12.75">
      <c r="A225" s="35"/>
      <c r="B225" s="38"/>
      <c r="C225" s="30" t="s">
        <v>355</v>
      </c>
    </row>
    <row r="226" spans="1:3" s="30" customFormat="1" ht="12.75">
      <c r="A226" s="35"/>
      <c r="B226" s="38"/>
      <c r="C226" s="30" t="s">
        <v>338</v>
      </c>
    </row>
    <row r="227" ht="12.75">
      <c r="A227" s="27"/>
    </row>
    <row r="228" spans="2:6" ht="12.75">
      <c r="B228" s="27" t="s">
        <v>32</v>
      </c>
      <c r="C228" s="28" t="s">
        <v>39</v>
      </c>
      <c r="D228" s="28"/>
      <c r="E228" s="28"/>
      <c r="F228" s="28"/>
    </row>
    <row r="229" spans="1:15" ht="38.25">
      <c r="A229" s="27"/>
      <c r="B229" s="41"/>
      <c r="C229" s="41" t="s">
        <v>41</v>
      </c>
      <c r="D229" s="41"/>
      <c r="E229" s="41"/>
      <c r="F229" s="41"/>
      <c r="G229" s="29"/>
      <c r="H229" s="29"/>
      <c r="I229" s="103" t="s">
        <v>147</v>
      </c>
      <c r="J229" s="29"/>
      <c r="K229" s="103" t="s">
        <v>148</v>
      </c>
      <c r="L229" s="103"/>
      <c r="M229" s="103" t="s">
        <v>307</v>
      </c>
      <c r="N229" s="103"/>
      <c r="O229" s="103" t="s">
        <v>49</v>
      </c>
    </row>
    <row r="230" spans="1:15" ht="12.75">
      <c r="A230" s="27"/>
      <c r="G230" s="41"/>
      <c r="H230" s="41"/>
      <c r="I230" s="103" t="s">
        <v>10</v>
      </c>
      <c r="J230" s="41"/>
      <c r="K230" s="103" t="s">
        <v>10</v>
      </c>
      <c r="L230" s="103"/>
      <c r="M230" s="103" t="s">
        <v>10</v>
      </c>
      <c r="N230" s="103"/>
      <c r="O230" s="103" t="s">
        <v>10</v>
      </c>
    </row>
    <row r="231" spans="3:15" ht="12.75">
      <c r="C231" s="61" t="s">
        <v>40</v>
      </c>
      <c r="D231" s="61"/>
      <c r="E231" s="61"/>
      <c r="F231" s="61"/>
      <c r="G231" s="31"/>
      <c r="H231" s="31"/>
      <c r="I231" s="32">
        <v>36156</v>
      </c>
      <c r="J231" s="31"/>
      <c r="K231" s="32">
        <v>37431</v>
      </c>
      <c r="L231" s="32"/>
      <c r="M231" s="32">
        <v>37430</v>
      </c>
      <c r="N231" s="32"/>
      <c r="O231" s="32">
        <f>K231-M231</f>
        <v>1</v>
      </c>
    </row>
    <row r="232" spans="3:15" ht="12.75">
      <c r="C232" s="61" t="s">
        <v>149</v>
      </c>
      <c r="D232" s="61"/>
      <c r="E232" s="61"/>
      <c r="F232" s="61"/>
      <c r="G232" s="31"/>
      <c r="H232" s="31"/>
      <c r="I232" s="32"/>
      <c r="J232" s="31"/>
      <c r="K232" s="32"/>
      <c r="L232" s="32"/>
      <c r="M232" s="32"/>
      <c r="N232" s="32"/>
      <c r="O232" s="32"/>
    </row>
    <row r="233" spans="1:15" s="34" customFormat="1" ht="12.75">
      <c r="A233" s="33"/>
      <c r="B233" s="38"/>
      <c r="C233" s="61" t="s">
        <v>150</v>
      </c>
      <c r="D233" s="61"/>
      <c r="E233" s="61"/>
      <c r="F233" s="61"/>
      <c r="G233" s="61"/>
      <c r="H233" s="60"/>
      <c r="I233" s="32">
        <v>27000</v>
      </c>
      <c r="J233" s="60"/>
      <c r="K233" s="32">
        <v>27000</v>
      </c>
      <c r="L233" s="32"/>
      <c r="M233" s="43" t="s">
        <v>35</v>
      </c>
      <c r="N233" s="32"/>
      <c r="O233" s="32">
        <f>K233-0</f>
        <v>27000</v>
      </c>
    </row>
    <row r="234" spans="1:15" s="34" customFormat="1" ht="12.75">
      <c r="A234" s="33"/>
      <c r="B234" s="38"/>
      <c r="C234" s="61" t="s">
        <v>151</v>
      </c>
      <c r="D234" s="61"/>
      <c r="E234" s="61"/>
      <c r="F234" s="61"/>
      <c r="G234" s="60"/>
      <c r="H234" s="60"/>
      <c r="I234" s="32"/>
      <c r="J234" s="60"/>
      <c r="K234" s="32"/>
      <c r="L234" s="32"/>
      <c r="M234" s="43"/>
      <c r="N234" s="32"/>
      <c r="O234" s="32"/>
    </row>
    <row r="235" spans="1:15" ht="12.75">
      <c r="A235" s="35"/>
      <c r="C235" s="61" t="s">
        <v>152</v>
      </c>
      <c r="D235" s="61"/>
      <c r="E235" s="61"/>
      <c r="F235" s="61"/>
      <c r="G235" s="31"/>
      <c r="H235" s="31"/>
      <c r="I235" s="32">
        <v>25000</v>
      </c>
      <c r="J235" s="31"/>
      <c r="K235" s="32">
        <v>25000</v>
      </c>
      <c r="L235" s="32"/>
      <c r="M235" s="43" t="s">
        <v>35</v>
      </c>
      <c r="N235" s="32"/>
      <c r="O235" s="32">
        <f>K235-0</f>
        <v>25000</v>
      </c>
    </row>
    <row r="236" spans="1:15" ht="12.75">
      <c r="A236" s="35"/>
      <c r="C236" s="61" t="s">
        <v>50</v>
      </c>
      <c r="D236" s="61"/>
      <c r="E236" s="61"/>
      <c r="F236" s="61"/>
      <c r="G236" s="31"/>
      <c r="H236" s="31"/>
      <c r="I236" s="32">
        <v>20000</v>
      </c>
      <c r="J236" s="31"/>
      <c r="K236" s="32">
        <v>20000</v>
      </c>
      <c r="L236" s="32"/>
      <c r="M236" s="32">
        <v>5844</v>
      </c>
      <c r="N236" s="32"/>
      <c r="O236" s="32">
        <f>K236-M236</f>
        <v>14156</v>
      </c>
    </row>
    <row r="237" spans="1:15" ht="12.75">
      <c r="A237" s="35"/>
      <c r="C237" s="61" t="s">
        <v>153</v>
      </c>
      <c r="D237" s="61"/>
      <c r="E237" s="61"/>
      <c r="F237" s="61"/>
      <c r="G237" s="31"/>
      <c r="H237" s="31"/>
      <c r="I237" s="31"/>
      <c r="J237" s="31"/>
      <c r="K237" s="32"/>
      <c r="L237" s="32"/>
      <c r="M237" s="32"/>
      <c r="N237" s="32"/>
      <c r="O237" s="32"/>
    </row>
    <row r="238" spans="1:15" ht="12.75">
      <c r="A238" s="35"/>
      <c r="C238" s="61" t="s">
        <v>154</v>
      </c>
      <c r="D238" s="61"/>
      <c r="E238" s="61"/>
      <c r="F238" s="61"/>
      <c r="G238" s="31"/>
      <c r="H238" s="31"/>
      <c r="I238" s="31"/>
      <c r="J238" s="31"/>
      <c r="K238" s="32"/>
      <c r="L238" s="32"/>
      <c r="M238" s="32"/>
      <c r="N238" s="32"/>
      <c r="O238" s="32"/>
    </row>
    <row r="239" spans="1:15" ht="12.75">
      <c r="A239" s="35"/>
      <c r="C239" s="61" t="s">
        <v>155</v>
      </c>
      <c r="D239" s="61"/>
      <c r="E239" s="61"/>
      <c r="F239" s="61"/>
      <c r="G239" s="31"/>
      <c r="H239" s="31"/>
      <c r="I239" s="31"/>
      <c r="J239" s="31"/>
      <c r="K239" s="32"/>
      <c r="L239" s="32"/>
      <c r="M239" s="32"/>
      <c r="N239" s="32"/>
      <c r="O239" s="32"/>
    </row>
    <row r="240" spans="1:15" s="34" customFormat="1" ht="12.75">
      <c r="A240" s="35"/>
      <c r="B240" s="38"/>
      <c r="C240" s="61" t="s">
        <v>156</v>
      </c>
      <c r="D240" s="61"/>
      <c r="E240" s="61"/>
      <c r="F240" s="61"/>
      <c r="G240" s="61"/>
      <c r="H240" s="61"/>
      <c r="I240" s="52">
        <v>7000</v>
      </c>
      <c r="J240" s="61"/>
      <c r="K240" s="32">
        <v>7000</v>
      </c>
      <c r="L240" s="32"/>
      <c r="M240" s="32">
        <v>407</v>
      </c>
      <c r="N240" s="32"/>
      <c r="O240" s="32">
        <f>K240-M240</f>
        <v>6593</v>
      </c>
    </row>
    <row r="241" spans="1:15" ht="12.75">
      <c r="A241" s="35"/>
      <c r="C241" s="61" t="s">
        <v>42</v>
      </c>
      <c r="D241" s="61"/>
      <c r="E241" s="61"/>
      <c r="F241" s="61"/>
      <c r="G241" s="31"/>
      <c r="H241" s="31"/>
      <c r="I241" s="32">
        <v>2000</v>
      </c>
      <c r="J241" s="31"/>
      <c r="K241" s="32">
        <v>2000</v>
      </c>
      <c r="L241" s="32"/>
      <c r="M241" s="32">
        <v>301</v>
      </c>
      <c r="N241" s="32"/>
      <c r="O241" s="32">
        <f>K241-M241</f>
        <v>1699</v>
      </c>
    </row>
    <row r="242" spans="1:15" ht="12.75">
      <c r="A242" s="35"/>
      <c r="C242" s="61" t="s">
        <v>43</v>
      </c>
      <c r="D242" s="61"/>
      <c r="E242" s="61"/>
      <c r="F242" s="61"/>
      <c r="G242" s="31"/>
      <c r="H242" s="31"/>
      <c r="I242" s="32">
        <v>2000</v>
      </c>
      <c r="J242" s="31"/>
      <c r="K242" s="32">
        <v>725</v>
      </c>
      <c r="L242" s="32"/>
      <c r="M242" s="32">
        <v>725</v>
      </c>
      <c r="N242" s="32"/>
      <c r="O242" s="32" t="s">
        <v>35</v>
      </c>
    </row>
    <row r="243" spans="1:15" ht="13.5" thickBot="1">
      <c r="A243" s="35"/>
      <c r="B243" s="26"/>
      <c r="C243" s="160" t="s">
        <v>44</v>
      </c>
      <c r="D243" s="160"/>
      <c r="E243" s="160"/>
      <c r="F243" s="160"/>
      <c r="G243" s="160"/>
      <c r="H243" s="36"/>
      <c r="I243" s="37">
        <f>SUM(I231:I242)</f>
        <v>119156</v>
      </c>
      <c r="J243" s="36"/>
      <c r="K243" s="37">
        <f>SUM(K231:K242)</f>
        <v>119156</v>
      </c>
      <c r="L243" s="32"/>
      <c r="M243" s="37">
        <f>SUM(M231:M242)</f>
        <v>44707</v>
      </c>
      <c r="N243" s="32"/>
      <c r="O243" s="37">
        <f>K243-M243</f>
        <v>74449</v>
      </c>
    </row>
    <row r="244" spans="1:15" ht="13.5" thickTop="1">
      <c r="A244" s="35"/>
      <c r="B244" s="26"/>
      <c r="C244" s="36"/>
      <c r="D244" s="36"/>
      <c r="E244" s="36"/>
      <c r="F244" s="36"/>
      <c r="G244" s="36"/>
      <c r="H244" s="36"/>
      <c r="I244" s="36"/>
      <c r="J244" s="36"/>
      <c r="K244" s="32"/>
      <c r="L244" s="32"/>
      <c r="M244" s="32"/>
      <c r="N244" s="32"/>
      <c r="O244" s="32"/>
    </row>
    <row r="245" spans="1:15" ht="12.75">
      <c r="A245" s="35"/>
      <c r="B245" s="26"/>
      <c r="C245" s="95" t="s">
        <v>240</v>
      </c>
      <c r="D245" s="36"/>
      <c r="E245" s="36"/>
      <c r="F245" s="36"/>
      <c r="G245" s="36"/>
      <c r="H245" s="36"/>
      <c r="I245" s="36"/>
      <c r="J245" s="36"/>
      <c r="K245" s="32"/>
      <c r="L245" s="32"/>
      <c r="M245" s="32"/>
      <c r="N245" s="32"/>
      <c r="O245" s="32"/>
    </row>
    <row r="246" spans="1:15" s="34" customFormat="1" ht="12.75">
      <c r="A246" s="38"/>
      <c r="B246" s="66"/>
      <c r="C246" s="31" t="s">
        <v>256</v>
      </c>
      <c r="D246" s="31"/>
      <c r="E246" s="31"/>
      <c r="F246" s="31"/>
      <c r="G246" s="41"/>
      <c r="H246" s="41"/>
      <c r="I246" s="41"/>
      <c r="J246" s="41"/>
      <c r="K246" s="42"/>
      <c r="L246" s="42"/>
      <c r="M246" s="42"/>
      <c r="N246" s="42"/>
      <c r="O246" s="42"/>
    </row>
    <row r="247" spans="3:15" s="38" customFormat="1" ht="12.75">
      <c r="C247" s="31" t="s">
        <v>212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</row>
    <row r="248" spans="3:15" s="38" customFormat="1" ht="12.75"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</row>
    <row r="249" spans="3:15" s="38" customFormat="1" ht="12.75">
      <c r="C249" s="31" t="s">
        <v>339</v>
      </c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</row>
    <row r="250" spans="3:15" s="38" customFormat="1" ht="12.75">
      <c r="C250" s="31" t="s">
        <v>335</v>
      </c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</row>
    <row r="251" spans="3:15" s="38" customFormat="1" ht="12.75"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</row>
    <row r="252" spans="1:6" ht="12.75">
      <c r="A252" s="27">
        <v>21</v>
      </c>
      <c r="B252" s="39" t="s">
        <v>28</v>
      </c>
      <c r="C252" s="28"/>
      <c r="D252" s="28"/>
      <c r="E252" s="28"/>
      <c r="F252" s="28"/>
    </row>
    <row r="253" spans="1:15" ht="12.75">
      <c r="A253" s="27"/>
      <c r="B253" s="38" t="s">
        <v>313</v>
      </c>
      <c r="O253" s="97"/>
    </row>
    <row r="254" spans="1:15" ht="12.75">
      <c r="A254" s="27"/>
      <c r="O254" s="97"/>
    </row>
    <row r="255" spans="1:14" ht="12.75">
      <c r="A255" s="27"/>
      <c r="M255" s="103" t="s">
        <v>10</v>
      </c>
      <c r="N255" s="97"/>
    </row>
    <row r="256" spans="1:13" ht="13.5" thickBot="1">
      <c r="A256" s="27"/>
      <c r="C256" s="30" t="s">
        <v>134</v>
      </c>
      <c r="D256" s="30"/>
      <c r="E256" s="30"/>
      <c r="F256" s="30"/>
      <c r="M256" s="117">
        <v>40392</v>
      </c>
    </row>
    <row r="257" spans="1:13" ht="13.5" thickTop="1">
      <c r="A257" s="27"/>
      <c r="C257" s="30"/>
      <c r="D257" s="30"/>
      <c r="E257" s="30"/>
      <c r="F257" s="30"/>
      <c r="M257" s="32"/>
    </row>
    <row r="258" spans="1:6" ht="12.75">
      <c r="A258" s="27">
        <v>22</v>
      </c>
      <c r="B258" s="39" t="s">
        <v>113</v>
      </c>
      <c r="C258" s="28"/>
      <c r="D258" s="28"/>
      <c r="E258" s="28"/>
      <c r="F258" s="28"/>
    </row>
    <row r="259" spans="1:2" ht="12.75">
      <c r="A259" s="27"/>
      <c r="B259" s="38" t="s">
        <v>8</v>
      </c>
    </row>
    <row r="260" ht="12.75">
      <c r="A260" s="27"/>
    </row>
    <row r="261" spans="1:6" ht="12.75">
      <c r="A261" s="27">
        <v>23</v>
      </c>
      <c r="B261" s="39" t="s">
        <v>114</v>
      </c>
      <c r="C261" s="28"/>
      <c r="D261" s="28"/>
      <c r="E261" s="28"/>
      <c r="F261" s="28"/>
    </row>
    <row r="262" spans="1:2" ht="12.75">
      <c r="A262" s="27"/>
      <c r="B262" s="38" t="s">
        <v>330</v>
      </c>
    </row>
    <row r="263" ht="12.75">
      <c r="A263" s="27"/>
    </row>
    <row r="264" spans="1:5" ht="12.75">
      <c r="A264" s="27">
        <v>24</v>
      </c>
      <c r="B264" s="39" t="s">
        <v>4</v>
      </c>
      <c r="C264" s="28"/>
      <c r="D264" s="28"/>
      <c r="E264" s="28"/>
    </row>
    <row r="265" spans="1:5" ht="12.75">
      <c r="A265" s="27"/>
      <c r="B265" s="39" t="s">
        <v>31</v>
      </c>
      <c r="C265" s="30" t="s">
        <v>357</v>
      </c>
      <c r="D265" s="28"/>
      <c r="E265" s="28"/>
    </row>
    <row r="266" spans="1:5" ht="12.75">
      <c r="A266" s="27"/>
      <c r="B266" s="39"/>
      <c r="C266" s="30" t="s">
        <v>336</v>
      </c>
      <c r="D266" s="28"/>
      <c r="E266" s="28"/>
    </row>
    <row r="267" spans="1:5" ht="12.75">
      <c r="A267" s="27"/>
      <c r="B267" s="39"/>
      <c r="C267" s="30" t="s">
        <v>332</v>
      </c>
      <c r="D267" s="28"/>
      <c r="E267" s="28"/>
    </row>
    <row r="268" spans="1:5" ht="12.75">
      <c r="A268" s="27"/>
      <c r="B268" s="39"/>
      <c r="C268" s="30" t="s">
        <v>333</v>
      </c>
      <c r="D268" s="28"/>
      <c r="E268" s="28"/>
    </row>
    <row r="269" spans="1:5" ht="12.75">
      <c r="A269" s="27"/>
      <c r="B269" s="39" t="s">
        <v>334</v>
      </c>
      <c r="C269" s="30" t="s">
        <v>337</v>
      </c>
      <c r="D269" s="30"/>
      <c r="E269" s="30"/>
    </row>
    <row r="270" spans="1:5" ht="12.75">
      <c r="A270" s="27"/>
      <c r="B270" s="39"/>
      <c r="C270" s="30"/>
      <c r="D270" s="30"/>
      <c r="E270" s="30"/>
    </row>
    <row r="271" spans="1:2" ht="12.75">
      <c r="A271" s="27">
        <v>25</v>
      </c>
      <c r="B271" s="39" t="s">
        <v>340</v>
      </c>
    </row>
    <row r="272" spans="1:13" ht="12.75">
      <c r="A272" s="27"/>
      <c r="B272" s="39"/>
      <c r="K272" s="36" t="s">
        <v>9</v>
      </c>
      <c r="L272" s="36"/>
      <c r="M272" s="36" t="str">
        <f>M206</f>
        <v>Financial Year</v>
      </c>
    </row>
    <row r="273" spans="1:13" ht="12.75">
      <c r="A273" s="27"/>
      <c r="K273" s="36" t="s">
        <v>38</v>
      </c>
      <c r="L273" s="36"/>
      <c r="M273" s="36" t="s">
        <v>38</v>
      </c>
    </row>
    <row r="274" spans="11:13" ht="12.75">
      <c r="K274" s="83">
        <f>K208</f>
        <v>38717</v>
      </c>
      <c r="L274" s="36"/>
      <c r="M274" s="83">
        <f>M208</f>
        <v>38717</v>
      </c>
    </row>
    <row r="275" spans="1:13" ht="12.75" hidden="1">
      <c r="A275" s="33"/>
      <c r="B275" s="39"/>
      <c r="K275" s="103" t="s">
        <v>10</v>
      </c>
      <c r="L275" s="36"/>
      <c r="M275" s="103" t="s">
        <v>10</v>
      </c>
    </row>
    <row r="276" spans="1:13" ht="12.75" hidden="1">
      <c r="A276" s="33"/>
      <c r="C276" s="30" t="s">
        <v>176</v>
      </c>
      <c r="D276" s="30"/>
      <c r="E276" s="30"/>
      <c r="F276" s="30"/>
      <c r="K276" s="52" t="e">
        <f>'IS'!B44-'IS'!B30</f>
        <v>#VALUE!</v>
      </c>
      <c r="L276" s="52"/>
      <c r="M276" s="52" t="e">
        <f>'IS'!F44-'IS'!F30</f>
        <v>#VALUE!</v>
      </c>
    </row>
    <row r="277" spans="1:13" ht="12.75" hidden="1">
      <c r="A277" s="33"/>
      <c r="C277" s="30" t="s">
        <v>161</v>
      </c>
      <c r="D277" s="30"/>
      <c r="E277" s="30"/>
      <c r="F277" s="30"/>
      <c r="K277" s="54" t="str">
        <f>M277</f>
        <v>-</v>
      </c>
      <c r="L277" s="54"/>
      <c r="M277" s="54" t="str">
        <f>SCE!K20</f>
        <v>-</v>
      </c>
    </row>
    <row r="278" spans="1:13" ht="13.5" hidden="1" thickBot="1">
      <c r="A278" s="33"/>
      <c r="C278" s="74" t="s">
        <v>140</v>
      </c>
      <c r="D278" s="74"/>
      <c r="E278" s="74"/>
      <c r="F278" s="74"/>
      <c r="K278" s="104" t="e">
        <f>SUM(K276:K277)</f>
        <v>#VALUE!</v>
      </c>
      <c r="L278" s="52"/>
      <c r="M278" s="104" t="e">
        <f>SUM(M276:M277)</f>
        <v>#VALUE!</v>
      </c>
    </row>
    <row r="279" spans="1:13" ht="12.75" hidden="1">
      <c r="A279" s="33"/>
      <c r="C279" s="30"/>
      <c r="D279" s="30"/>
      <c r="E279" s="30"/>
      <c r="F279" s="30"/>
      <c r="K279" s="52"/>
      <c r="L279" s="52"/>
      <c r="M279" s="52"/>
    </row>
    <row r="280" spans="1:13" ht="13.5" hidden="1" thickBot="1">
      <c r="A280" s="33"/>
      <c r="C280" s="30" t="s">
        <v>164</v>
      </c>
      <c r="D280" s="30"/>
      <c r="E280" s="30"/>
      <c r="F280" s="30"/>
      <c r="K280" s="105">
        <v>80784</v>
      </c>
      <c r="L280" s="52"/>
      <c r="M280" s="105">
        <v>80784</v>
      </c>
    </row>
    <row r="281" spans="1:13" ht="12" customHeight="1" hidden="1">
      <c r="A281" s="33"/>
      <c r="C281" s="30"/>
      <c r="D281" s="30"/>
      <c r="E281" s="30"/>
      <c r="F281" s="30"/>
      <c r="K281" s="52"/>
      <c r="L281" s="52"/>
      <c r="M281" s="52"/>
    </row>
    <row r="282" spans="1:13" ht="13.5" hidden="1" thickBot="1">
      <c r="A282" s="33"/>
      <c r="C282" s="26" t="s">
        <v>174</v>
      </c>
      <c r="K282" s="106" t="e">
        <f>K278/K280*100</f>
        <v>#VALUE!</v>
      </c>
      <c r="L282" s="52"/>
      <c r="M282" s="106" t="e">
        <f>M278/M280*100</f>
        <v>#VALUE!</v>
      </c>
    </row>
    <row r="283" spans="1:11" ht="12.75" hidden="1">
      <c r="A283" s="33"/>
      <c r="K283" s="51"/>
    </row>
    <row r="284" spans="1:6" ht="12.75" hidden="1">
      <c r="A284" s="33"/>
      <c r="B284" s="39" t="s">
        <v>46</v>
      </c>
      <c r="C284" s="28" t="s">
        <v>177</v>
      </c>
      <c r="D284" s="28"/>
      <c r="E284" s="28"/>
      <c r="F284" s="28"/>
    </row>
    <row r="285" spans="1:13" ht="13.5" customHeight="1">
      <c r="A285" s="33"/>
      <c r="B285" s="33" t="s">
        <v>31</v>
      </c>
      <c r="C285" s="39" t="s">
        <v>218</v>
      </c>
      <c r="K285" s="103" t="s">
        <v>10</v>
      </c>
      <c r="L285" s="36"/>
      <c r="M285" s="103" t="s">
        <v>10</v>
      </c>
    </row>
    <row r="286" spans="1:13" ht="12.75">
      <c r="A286" s="33"/>
      <c r="C286" s="30" t="s">
        <v>227</v>
      </c>
      <c r="D286" s="30"/>
      <c r="E286" s="30"/>
      <c r="F286" s="30"/>
      <c r="K286" s="52">
        <f>'IS'!B44</f>
        <v>844</v>
      </c>
      <c r="L286" s="52"/>
      <c r="M286" s="54">
        <f>'IS'!F44</f>
        <v>6803</v>
      </c>
    </row>
    <row r="287" spans="1:13" ht="12.75">
      <c r="A287" s="33"/>
      <c r="C287" s="30" t="s">
        <v>161</v>
      </c>
      <c r="D287" s="30"/>
      <c r="E287" s="30"/>
      <c r="F287" s="30"/>
      <c r="K287" s="128">
        <v>-505</v>
      </c>
      <c r="L287" s="128"/>
      <c r="M287" s="128">
        <f>SCE!I20</f>
        <v>-2020</v>
      </c>
    </row>
    <row r="288" spans="1:13" ht="13.5" thickBot="1">
      <c r="A288" s="33"/>
      <c r="C288" s="74" t="s">
        <v>250</v>
      </c>
      <c r="D288" s="74"/>
      <c r="E288" s="74"/>
      <c r="F288" s="74"/>
      <c r="K288" s="107">
        <f>SUM(K286:K287)</f>
        <v>339</v>
      </c>
      <c r="L288" s="52"/>
      <c r="M288" s="107">
        <f>SUM(M286:M287)</f>
        <v>4783</v>
      </c>
    </row>
    <row r="289" spans="1:13" ht="12.75">
      <c r="A289" s="33"/>
      <c r="C289" s="30"/>
      <c r="D289" s="30"/>
      <c r="E289" s="30"/>
      <c r="F289" s="30"/>
      <c r="K289" s="52"/>
      <c r="L289" s="52"/>
      <c r="M289" s="52"/>
    </row>
    <row r="290" spans="1:13" ht="13.5" thickBot="1">
      <c r="A290" s="33"/>
      <c r="C290" s="30" t="s">
        <v>213</v>
      </c>
      <c r="D290" s="30"/>
      <c r="E290" s="30"/>
      <c r="F290" s="30"/>
      <c r="K290" s="105">
        <v>78402</v>
      </c>
      <c r="L290" s="52"/>
      <c r="M290" s="105">
        <f>K290</f>
        <v>78402</v>
      </c>
    </row>
    <row r="291" spans="1:13" ht="12" customHeight="1">
      <c r="A291" s="33"/>
      <c r="C291" s="30"/>
      <c r="D291" s="30"/>
      <c r="E291" s="30"/>
      <c r="F291" s="30"/>
      <c r="K291" s="52"/>
      <c r="L291" s="52"/>
      <c r="M291" s="52"/>
    </row>
    <row r="292" spans="1:13" ht="13.5" thickBot="1">
      <c r="A292" s="33"/>
      <c r="C292" s="26" t="s">
        <v>245</v>
      </c>
      <c r="K292" s="108">
        <f>K288/K290*100</f>
        <v>0.43238692890487485</v>
      </c>
      <c r="L292" s="52"/>
      <c r="M292" s="108">
        <f>M288/M290*100</f>
        <v>6.100609678324533</v>
      </c>
    </row>
    <row r="293" spans="1:11" ht="12.75">
      <c r="A293" s="33"/>
      <c r="K293" s="51"/>
    </row>
    <row r="294" spans="2:13" ht="12.75">
      <c r="B294" s="33" t="s">
        <v>32</v>
      </c>
      <c r="C294" s="39" t="s">
        <v>173</v>
      </c>
      <c r="K294" s="51"/>
      <c r="L294" s="52"/>
      <c r="M294" s="51"/>
    </row>
    <row r="295" spans="1:13" ht="12.75">
      <c r="A295" s="33"/>
      <c r="B295" s="38" t="s">
        <v>273</v>
      </c>
      <c r="C295" s="30"/>
      <c r="D295" s="30"/>
      <c r="E295" s="30"/>
      <c r="F295" s="30"/>
      <c r="K295" s="51"/>
      <c r="L295" s="52"/>
      <c r="M295" s="51"/>
    </row>
    <row r="296" spans="1:13" ht="12.75">
      <c r="A296" s="33"/>
      <c r="B296" s="38" t="s">
        <v>274</v>
      </c>
      <c r="C296" s="30"/>
      <c r="D296" s="30"/>
      <c r="E296" s="30"/>
      <c r="F296" s="30"/>
      <c r="K296" s="51"/>
      <c r="L296" s="52"/>
      <c r="M296" s="51"/>
    </row>
    <row r="297" spans="1:13" ht="12.75">
      <c r="A297" s="33"/>
      <c r="B297" s="38" t="s">
        <v>275</v>
      </c>
      <c r="C297" s="30"/>
      <c r="D297" s="30"/>
      <c r="E297" s="30"/>
      <c r="F297" s="30"/>
      <c r="K297" s="51"/>
      <c r="L297" s="52"/>
      <c r="M297" s="51"/>
    </row>
    <row r="298" spans="1:11" ht="12.75">
      <c r="A298" s="33"/>
      <c r="K298" s="51"/>
    </row>
    <row r="299" spans="1:11" ht="12.75">
      <c r="A299" s="27">
        <v>26</v>
      </c>
      <c r="B299" s="39" t="s">
        <v>317</v>
      </c>
      <c r="K299" s="51"/>
    </row>
    <row r="300" spans="1:11" ht="12.75">
      <c r="A300" s="33"/>
      <c r="B300" s="38" t="s">
        <v>318</v>
      </c>
      <c r="K300" s="51"/>
    </row>
    <row r="301" spans="1:11" ht="12.75">
      <c r="A301" s="33"/>
      <c r="B301" s="38" t="s">
        <v>319</v>
      </c>
      <c r="K301" s="51"/>
    </row>
    <row r="302" spans="1:11" ht="12.75">
      <c r="A302" s="33"/>
      <c r="B302" s="38" t="s">
        <v>320</v>
      </c>
      <c r="K302" s="51"/>
    </row>
    <row r="303" spans="1:11" ht="12.75">
      <c r="A303" s="33"/>
      <c r="K303" s="51"/>
    </row>
    <row r="304" spans="1:11" ht="12.75">
      <c r="A304" s="33"/>
      <c r="K304" s="51"/>
    </row>
    <row r="305" spans="1:11" ht="12.75">
      <c r="A305" s="33"/>
      <c r="K305" s="51"/>
    </row>
    <row r="306" ht="12.75">
      <c r="A306" s="27"/>
    </row>
    <row r="307" ht="12.75">
      <c r="A307" s="28" t="s">
        <v>24</v>
      </c>
    </row>
    <row r="308" ht="12.75">
      <c r="A308" s="28"/>
    </row>
    <row r="311" ht="12.75">
      <c r="A311" s="28" t="s">
        <v>22</v>
      </c>
    </row>
    <row r="312" ht="12.75">
      <c r="A312" s="28" t="s">
        <v>23</v>
      </c>
    </row>
    <row r="313" ht="12.75">
      <c r="A313" s="28"/>
    </row>
    <row r="315" spans="1:3" ht="12.75">
      <c r="A315" s="26" t="s">
        <v>331</v>
      </c>
      <c r="C315" s="118"/>
    </row>
    <row r="316" ht="12.75">
      <c r="A316" s="27"/>
    </row>
    <row r="317" ht="12.75">
      <c r="A317" s="27"/>
    </row>
    <row r="318" ht="12.75">
      <c r="A318" s="27"/>
    </row>
    <row r="319" ht="12.75">
      <c r="A319" s="27"/>
    </row>
    <row r="320" ht="12.75">
      <c r="A320" s="27"/>
    </row>
    <row r="321" ht="12.75">
      <c r="A321" s="27"/>
    </row>
    <row r="322" ht="12.75">
      <c r="A322" s="27"/>
    </row>
    <row r="324" ht="12.75">
      <c r="B324" s="38" t="s">
        <v>25</v>
      </c>
    </row>
  </sheetData>
  <mergeCells count="13">
    <mergeCell ref="K153:M153"/>
    <mergeCell ref="G134:I134"/>
    <mergeCell ref="G135:I135"/>
    <mergeCell ref="K134:M134"/>
    <mergeCell ref="K135:M135"/>
    <mergeCell ref="C243:G243"/>
    <mergeCell ref="A1:O1"/>
    <mergeCell ref="A2:O2"/>
    <mergeCell ref="A3:O3"/>
    <mergeCell ref="I167:K167"/>
    <mergeCell ref="G152:I152"/>
    <mergeCell ref="G153:I153"/>
    <mergeCell ref="K152:M152"/>
  </mergeCells>
  <printOptions/>
  <pageMargins left="0.64" right="0.275590551181102" top="0.53" bottom="0.23" header="0.32" footer="0.42"/>
  <pageSetup horizontalDpi="600" verticalDpi="600" orientation="portrait" paperSize="9" scale="94" r:id="rId1"/>
  <rowBreaks count="5" manualBreakCount="5">
    <brk id="70" max="14" man="1"/>
    <brk id="129" max="14" man="1"/>
    <brk id="186" max="14" man="1"/>
    <brk id="244" max="14" man="1"/>
    <brk id="316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</cp:lastModifiedBy>
  <cp:lastPrinted>2006-02-22T08:44:38Z</cp:lastPrinted>
  <dcterms:created xsi:type="dcterms:W3CDTF">2000-01-05T01:22:18Z</dcterms:created>
  <dcterms:modified xsi:type="dcterms:W3CDTF">2006-02-28T10:39:22Z</dcterms:modified>
  <cp:category/>
  <cp:version/>
  <cp:contentType/>
  <cp:contentStatus/>
</cp:coreProperties>
</file>